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 tabRatio="641"/>
  </bookViews>
  <sheets>
    <sheet name="Info" sheetId="1" r:id="rId1"/>
    <sheet name="Suchkriterien" sheetId="4" r:id="rId2"/>
    <sheet name="Suchmuster" sheetId="11" r:id="rId3"/>
    <sheet name="Liste verwenden" sheetId="10" r:id="rId4"/>
    <sheet name="Einfache Kriterien" sheetId="5" r:id="rId5"/>
    <sheet name="Kriterien-Übung" sheetId="6" r:id="rId6"/>
    <sheet name="Mehrere Kriterien für ein Feld" sheetId="7" r:id="rId7"/>
    <sheet name="Mehrere Kriterien" sheetId="8" r:id="rId8"/>
    <sheet name="Berechnete Kriterien" sheetId="9" r:id="rId9"/>
    <sheet name="TEILERGEBNIS" sheetId="12" r:id="rId10"/>
  </sheets>
  <definedNames>
    <definedName name="_xlnm._FilterDatabase" localSheetId="3" hidden="1">'Liste verwenden'!$A$8:$F$21</definedName>
    <definedName name="_xlnm._FilterDatabase" localSheetId="6" hidden="1">'Mehrere Kriterien für ein Feld'!$A$2:$F$14</definedName>
    <definedName name="_xlnm._FilterDatabase" localSheetId="9" hidden="1">TEILERGEBNIS!$A$7:$F$19</definedName>
    <definedName name="_PoweredBy" hidden="1">"J. Schwenk"</definedName>
    <definedName name="_xlnm.Database">'Liste verwenden'!$A$8:$F$21</definedName>
  </definedNames>
  <calcPr calcId="124519"/>
</workbook>
</file>

<file path=xl/calcChain.xml><?xml version="1.0" encoding="utf-8"?>
<calcChain xmlns="http://schemas.openxmlformats.org/spreadsheetml/2006/main">
  <c r="B4" i="12"/>
  <c r="B2"/>
  <c r="B3"/>
  <c r="B9" i="4"/>
  <c r="B22"/>
  <c r="B23"/>
  <c r="N15" i="9"/>
  <c r="N3"/>
  <c r="I2" i="10"/>
  <c r="I10" i="9"/>
  <c r="I9"/>
  <c r="I8"/>
  <c r="I10" i="8"/>
  <c r="I9"/>
  <c r="I8"/>
  <c r="I10" i="7"/>
  <c r="I9"/>
  <c r="I8"/>
  <c r="J10" i="5"/>
  <c r="J9"/>
  <c r="J8"/>
  <c r="A29" i="11"/>
  <c r="H29"/>
  <c r="H20"/>
  <c r="H17"/>
  <c r="H26"/>
  <c r="H14"/>
  <c r="H23"/>
  <c r="E23"/>
  <c r="H9"/>
  <c r="H6"/>
  <c r="H3"/>
  <c r="I3" i="10"/>
  <c r="J6" i="5"/>
  <c r="J7"/>
  <c r="I6" i="7"/>
  <c r="I7"/>
  <c r="I6" i="8"/>
  <c r="I7"/>
  <c r="I6" i="9"/>
  <c r="I7"/>
  <c r="I18"/>
  <c r="I19"/>
  <c r="B24" i="4"/>
</calcChain>
</file>

<file path=xl/comments1.xml><?xml version="1.0" encoding="utf-8"?>
<comments xmlns="http://schemas.openxmlformats.org/spreadsheetml/2006/main">
  <authors>
    <author>J. Schwenk</author>
  </authors>
  <commentList>
    <comment ref="B16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Für die Suchkriterien genügen die Überschriften der Felder, für die Bedingungen festgelegt werden.</t>
        </r>
      </text>
    </comment>
    <comment ref="H16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Der leere Datensatz am Ende wird nicht berücksichtigt.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Der leere Datensatz am Ende wird nicht berücksichtigt.</t>
        </r>
      </text>
    </comment>
  </commentList>
</comments>
</file>

<file path=xl/comments2.xml><?xml version="1.0" encoding="utf-8"?>
<comments xmlns="http://schemas.openxmlformats.org/spreadsheetml/2006/main">
  <authors>
    <author>Jürgen Schwenk</author>
  </authors>
  <commentList>
    <comment ref="J6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Bei den Funktionen DBANZAHL und DBANZAHL2 ist das zweite Argument (Datenbankfeld) optional.</t>
        </r>
      </text>
    </comment>
  </commentList>
</comments>
</file>

<file path=xl/comments3.xml><?xml version="1.0" encoding="utf-8"?>
<comments xmlns="http://schemas.openxmlformats.org/spreadsheetml/2006/main">
  <authors>
    <author>J. Schwenk</author>
  </authors>
  <commentList>
    <comment ref="N3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Berechnetes Kriterium
=UND(A3&gt;=108;F3&lt;30000)</t>
        </r>
      </text>
    </comment>
    <comment ref="N15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Berechnetes Kriterium
=F3&lt;29000</t>
        </r>
      </text>
    </comment>
  </commentList>
</comments>
</file>

<file path=xl/sharedStrings.xml><?xml version="1.0" encoding="utf-8"?>
<sst xmlns="http://schemas.openxmlformats.org/spreadsheetml/2006/main" count="392" uniqueCount="150">
  <si>
    <t>Diese Mappe enthält folgende Beispiele:</t>
  </si>
  <si>
    <t>Viel Erfolg</t>
  </si>
  <si>
    <t>Beispiele für Suchkriterien</t>
  </si>
  <si>
    <t>Wert</t>
  </si>
  <si>
    <t>Ergebnis</t>
  </si>
  <si>
    <t>M*</t>
  </si>
  <si>
    <t>Zunamen die mit "M" beginnen</t>
  </si>
  <si>
    <t>Ma*r</t>
  </si>
  <si>
    <t>Zunamen die mit "Ma" beginnen, beliebig viele weitere beliebige Zeichen enthalten und auf "r" enden (Maier, Mayer, Maler usw.)</t>
  </si>
  <si>
    <t>Schmi?t</t>
  </si>
  <si>
    <t>May</t>
  </si>
  <si>
    <t>Findet "May" aber auch "Mayer"</t>
  </si>
  <si>
    <t>Findet exakt "May"</t>
  </si>
  <si>
    <t>&lt;&gt;</t>
  </si>
  <si>
    <t>Alle nicht leeren Zellen</t>
  </si>
  <si>
    <t>=</t>
  </si>
  <si>
    <t>Alle leeren Zellen</t>
  </si>
  <si>
    <t>&gt;105</t>
  </si>
  <si>
    <t>Alle Einträge größer 105</t>
  </si>
  <si>
    <t>&gt;=105</t>
  </si>
  <si>
    <t>&lt;20000</t>
  </si>
  <si>
    <t>Alle Einträge kleiner als 20000</t>
  </si>
  <si>
    <t>&lt;=15000</t>
  </si>
  <si>
    <t>Datenbankbereich</t>
  </si>
  <si>
    <t>Kriterienbereich</t>
  </si>
  <si>
    <t>Kundennummer</t>
  </si>
  <si>
    <t>Zuname</t>
  </si>
  <si>
    <t>PLZ</t>
  </si>
  <si>
    <t>Vertreter</t>
  </si>
  <si>
    <t>Umsatz</t>
  </si>
  <si>
    <t>Maier</t>
  </si>
  <si>
    <t>02227</t>
  </si>
  <si>
    <t>Christoph</t>
  </si>
  <si>
    <t>03246</t>
  </si>
  <si>
    <t>Schmidt</t>
  </si>
  <si>
    <t>Anzahl der Datensätze</t>
  </si>
  <si>
    <t>Mayer</t>
  </si>
  <si>
    <t>Summe Umsätze</t>
  </si>
  <si>
    <t>Schmitt</t>
  </si>
  <si>
    <t>Schmied</t>
  </si>
  <si>
    <t>Der kleinste Umsatz</t>
  </si>
  <si>
    <t>Frank</t>
  </si>
  <si>
    <t>Der größte Umsatz</t>
  </si>
  <si>
    <t>Huber</t>
  </si>
  <si>
    <t>Klein</t>
  </si>
  <si>
    <t>Meier</t>
  </si>
  <si>
    <t>Bastian</t>
  </si>
  <si>
    <t>&lt;110</t>
  </si>
  <si>
    <t>&lt;&gt;108</t>
  </si>
  <si>
    <t>&lt;70000</t>
  </si>
  <si>
    <t>&lt;=105</t>
  </si>
  <si>
    <t>Anzahl Datensätze</t>
  </si>
  <si>
    <t>Summe Umsatz</t>
  </si>
  <si>
    <t>Kriterien</t>
  </si>
  <si>
    <t>Weitere Beispiele für berechnete Kriterien</t>
  </si>
  <si>
    <t>=UND(RECHTS(A3;1)="1";E3&lt;35000)</t>
  </si>
  <si>
    <t>=E3&lt;C3</t>
  </si>
  <si>
    <t>=E3&lt;$K$17</t>
  </si>
  <si>
    <t>=E3&lt;29000</t>
  </si>
  <si>
    <t>Jürgen Schwenk</t>
  </si>
  <si>
    <t>Datum</t>
  </si>
  <si>
    <t>Anzahl</t>
  </si>
  <si>
    <t>Zunamen die mit "Schmi" beginnen. Dann folgt ein unbekanntes Zeichen und ein "t".</t>
  </si>
  <si>
    <t>Schmi??</t>
  </si>
  <si>
    <t>Alle Einträge, die exakt 105 lauten oder größer 105 sind.</t>
  </si>
  <si>
    <t>Alle Einträge, die exakt 15000 lauten oder kleiner 15000 sind.</t>
  </si>
  <si>
    <t>&gt;1.05.2004</t>
  </si>
  <si>
    <t>Alle Datumswerte die nach dem 1.05.2004 liegen</t>
  </si>
  <si>
    <t>&gt;12:00:00</t>
  </si>
  <si>
    <t>Alle Zeitwerte in der zweiten Tageshälfte</t>
  </si>
  <si>
    <t>Summe</t>
  </si>
  <si>
    <t>=DBSUMME(A8:F21;6;A2:F4)</t>
  </si>
  <si>
    <t>Auswertung</t>
  </si>
  <si>
    <t>&gt;25</t>
  </si>
  <si>
    <t>"="Christoph</t>
  </si>
  <si>
    <t>Suchmuster und Anzahl der Datensätze</t>
  </si>
  <si>
    <t>Quartal</t>
  </si>
  <si>
    <t>&gt;35000</t>
  </si>
  <si>
    <t>&gt;7</t>
  </si>
  <si>
    <t>&gt;20</t>
  </si>
  <si>
    <t>Datumswerte aus dem Jahr 2004</t>
  </si>
  <si>
    <t>=$C$28</t>
  </si>
  <si>
    <t>=DBANZAHL(A2:F15;;H2:J3)</t>
  </si>
  <si>
    <t>=DBSUMME(A2:F15;F2;H2:J3)</t>
  </si>
  <si>
    <t>=DBSUMME(A2:F15;6;$H$2:$J$3)</t>
  </si>
  <si>
    <t>=DBMIN(A2:F15;6;$H$2:$J$3)</t>
  </si>
  <si>
    <t>=DBMAX(A2:F15;6;$H$2:$J$3)</t>
  </si>
  <si>
    <t>=DBANZAHL(A2:F15;;$H$2:$M$4)</t>
  </si>
  <si>
    <t>=DBSUMME(A2:F15;"Umsatz";$H$2:$M$4)</t>
  </si>
  <si>
    <t>=DBSUMME(A2:F15;6;$H$2:$M$4)</t>
  </si>
  <si>
    <t>=DBMIN(A2:F15;6;$H$2:$M$4)</t>
  </si>
  <si>
    <t>=DBMAX(A2:F15;6;$H$2:$M$4)</t>
  </si>
  <si>
    <t>=DBANZAHL(A2:F15;;H2:N3)</t>
  </si>
  <si>
    <t>=DBSUMME(A2:F15;F2;H2:N3)</t>
  </si>
  <si>
    <t>=DBSUMME(A2:F15;6;$H$2:$N$3)</t>
  </si>
  <si>
    <t>=DBMIN(A2:F15;6;$H$2:$N$3)</t>
  </si>
  <si>
    <t>=DBMAX(A2:F15;6;$H$2:$N$3)</t>
  </si>
  <si>
    <t>=DBANZAHL(A2:F15;;H14:N15)</t>
  </si>
  <si>
    <t>=DBSUMME(A2:F15;F2;H14:N15)</t>
  </si>
  <si>
    <t>=DBANZAHL(A2:F15;;H2:M3)</t>
  </si>
  <si>
    <t>=DBSUMME(A2:F15;F2;H2:M3)</t>
  </si>
  <si>
    <t>=DBSUMME(A2:F15;6;$H$2:$M$3)</t>
  </si>
  <si>
    <t>=DBMIN(A2:F15;6;$H$2:$M$3)</t>
  </si>
  <si>
    <t>=DBMAX(A2:F15;6;$H$2:$M$3)</t>
  </si>
  <si>
    <t>=DBANZAHL(A8:F21;6;A2:F4)</t>
  </si>
  <si>
    <t>Zunamen die mit "Schmi" beginnen und zwei weitere unbekannte Zeichen enthalten, findet "Schmitt", "Schmidt", "Schmied", "Schmitz" usw.</t>
  </si>
  <si>
    <t>B</t>
  </si>
  <si>
    <t>Alle Zeichenfolgen die mit "B" beginnen.</t>
  </si>
  <si>
    <t>&gt;B</t>
  </si>
  <si>
    <t>Alle Zeichenfolgen die mit einem Buchstaben größer oder gleich "B" beginnen, aber nicht das einzelne Zeichen "B"</t>
  </si>
  <si>
    <t>&gt;=b</t>
  </si>
  <si>
    <t>Alle Zeichenfolgen die mit einem Buchstaben größer oder gleich "b" beginnen, und auch das einzelne Zeichen "b"</t>
  </si>
  <si>
    <t>&lt;&gt;20000</t>
  </si>
  <si>
    <t>Alle Einträge ungleich 20000</t>
  </si>
  <si>
    <t>&gt;38108</t>
  </si>
  <si>
    <t>Alle Datumswerte die nach dem 1.05.2004 liegen, dieses Datum entspricht der seriellen Zahl 38108.</t>
  </si>
  <si>
    <t>Wenn der Monat eines Datumswertes gleich 5 ist, der Bezug zeigt auf den ersten Datensatz in der Datenbank</t>
  </si>
  <si>
    <t>Wenn ein Datumswert im zweiten Quartal liegt, der Bezug zeigt auf den ersten Datensatz in der Datenbank</t>
  </si>
  <si>
    <t>&gt;0,5</t>
  </si>
  <si>
    <t>Alle Zeitwerte in der zweiten Tageshälfte, verwendet die serielle Zahl des gesuchten Zeitwertes.</t>
  </si>
  <si>
    <t>Wenn die Kalenderwoche eines Datumswertes gleich 10 ist, der Bezug zeigt auf den ersten Datensatz in der Datenbank.
Für die Verwendung dieser Funktion muss das Add-In Analyse-Funktionen installiert sein.</t>
  </si>
  <si>
    <t>&gt;=1.1.2006</t>
  </si>
  <si>
    <t>&lt;=31.12.2006</t>
  </si>
  <si>
    <t>&lt;1-1-2007</t>
  </si>
  <si>
    <t>&gt;1-7-2006</t>
  </si>
  <si>
    <r>
      <t>Zuname</t>
    </r>
    <r>
      <rPr>
        <sz val="11"/>
        <rFont val="Calibri"/>
        <family val="2"/>
        <scheme val="minor"/>
      </rPr>
      <t xml:space="preserve"> beginnt mit </t>
    </r>
    <r>
      <rPr>
        <i/>
        <sz val="11"/>
        <rFont val="Calibri"/>
        <family val="2"/>
        <scheme val="minor"/>
      </rPr>
      <t>May</t>
    </r>
  </si>
  <si>
    <r>
      <t>Zuname</t>
    </r>
    <r>
      <rPr>
        <sz val="11"/>
        <rFont val="Calibri"/>
        <family val="2"/>
        <scheme val="minor"/>
      </rPr>
      <t xml:space="preserve"> beginnt mit </t>
    </r>
    <r>
      <rPr>
        <i/>
        <sz val="11"/>
        <rFont val="Calibri"/>
        <family val="2"/>
        <scheme val="minor"/>
      </rPr>
      <t xml:space="preserve">May </t>
    </r>
    <r>
      <rPr>
        <sz val="11"/>
        <rFont val="Calibri"/>
        <family val="2"/>
        <scheme val="minor"/>
      </rPr>
      <t>UND</t>
    </r>
    <r>
      <rPr>
        <i/>
        <sz val="11"/>
        <rFont val="Calibri"/>
        <family val="2"/>
        <scheme val="minor"/>
      </rPr>
      <t xml:space="preserve"> Vertreter &gt;25</t>
    </r>
  </si>
  <si>
    <r>
      <t>Zuname beginnt mit May</t>
    </r>
    <r>
      <rPr>
        <i/>
        <sz val="11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ODER</t>
    </r>
    <r>
      <rPr>
        <i/>
        <sz val="11"/>
        <rFont val="Calibri"/>
        <family val="2"/>
        <scheme val="minor"/>
      </rPr>
      <t xml:space="preserve"> ist gleich </t>
    </r>
    <r>
      <rPr>
        <sz val="11"/>
        <rFont val="Calibri"/>
        <family val="2"/>
        <scheme val="minor"/>
      </rPr>
      <t>Christoph</t>
    </r>
  </si>
  <si>
    <r>
      <t>Vertreter &gt;20</t>
    </r>
    <r>
      <rPr>
        <sz val="11"/>
        <rFont val="Calibri"/>
        <family val="2"/>
        <scheme val="minor"/>
      </rPr>
      <t xml:space="preserve"> UND </t>
    </r>
    <r>
      <rPr>
        <i/>
        <sz val="11"/>
        <rFont val="Calibri"/>
        <family val="2"/>
        <scheme val="minor"/>
      </rPr>
      <t>Umsatz &gt;35000</t>
    </r>
  </si>
  <si>
    <r>
      <t xml:space="preserve">ODER </t>
    </r>
    <r>
      <rPr>
        <i/>
        <sz val="11"/>
        <rFont val="Calibri"/>
        <family val="2"/>
        <scheme val="minor"/>
      </rPr>
      <t>Postleitzahl &gt; 7</t>
    </r>
  </si>
  <si>
    <r>
      <t xml:space="preserve">Feld </t>
    </r>
    <r>
      <rPr>
        <i/>
        <sz val="11"/>
        <rFont val="Calibri"/>
        <family val="2"/>
        <scheme val="minor"/>
      </rPr>
      <t>Zuname</t>
    </r>
    <r>
      <rPr>
        <sz val="11"/>
        <rFont val="Calibri"/>
        <family val="2"/>
        <scheme val="minor"/>
      </rPr>
      <t xml:space="preserve"> ist nicht leer</t>
    </r>
  </si>
  <si>
    <r>
      <t xml:space="preserve">Feld </t>
    </r>
    <r>
      <rPr>
        <i/>
        <sz val="11"/>
        <rFont val="Calibri"/>
        <family val="2"/>
        <scheme val="minor"/>
      </rPr>
      <t>Vertreter</t>
    </r>
    <r>
      <rPr>
        <sz val="11"/>
        <rFont val="Calibri"/>
        <family val="2"/>
        <scheme val="minor"/>
      </rPr>
      <t xml:space="preserve"> ist leer</t>
    </r>
  </si>
  <si>
    <r>
      <t>Datum</t>
    </r>
    <r>
      <rPr>
        <sz val="11"/>
        <rFont val="Calibri"/>
        <family val="2"/>
        <scheme val="minor"/>
      </rPr>
      <t xml:space="preserve"> ist im zweiten Quartal</t>
    </r>
  </si>
  <si>
    <r>
      <t>Kundennummer</t>
    </r>
    <r>
      <rPr>
        <sz val="11"/>
        <rFont val="Calibri"/>
        <family val="2"/>
        <scheme val="minor"/>
      </rPr>
      <t xml:space="preserve"> = Zelle C28</t>
    </r>
  </si>
  <si>
    <t>Suchkriterien</t>
  </si>
  <si>
    <t>Suchmuster</t>
  </si>
  <si>
    <t>Liste verwenden</t>
  </si>
  <si>
    <t>Einfache Kriterien</t>
  </si>
  <si>
    <t>Kriterien-Übung</t>
  </si>
  <si>
    <t>Mehrere Kriterien für ein Feld</t>
  </si>
  <si>
    <t>Mehrere Kriterien</t>
  </si>
  <si>
    <t>Zurück zu Info</t>
  </si>
  <si>
    <t>Excel 2007 – Das Handbuch</t>
  </si>
  <si>
    <t>Berechnete Kriterien</t>
  </si>
  <si>
    <t>Mittelwert</t>
  </si>
  <si>
    <t>Die gefilterten Datensätze untersuchen:</t>
  </si>
  <si>
    <t>=TEILERGEBNIS(9;F8:F20)</t>
  </si>
  <si>
    <t>TEILERGEBNIS</t>
  </si>
  <si>
    <t>=TEILERGEBNIS(2;A8:A20)</t>
  </si>
  <si>
    <t>=TEILERGEBNIS(1;F8:F20)</t>
  </si>
</sst>
</file>

<file path=xl/styles.xml><?xml version="1.0" encoding="utf-8"?>
<styleSheet xmlns="http://schemas.openxmlformats.org/spreadsheetml/2006/main">
  <numFmts count="14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_-* #,##0.00\ [$€-1]_-;\-* #,##0.00\ [$€-1]_-;_-* &quot;-&quot;??\ [$€-1]_-"/>
    <numFmt numFmtId="167" formatCode="#,##0.00\ &quot;Euro&quot;\ \ ;[Red]\-#,##0.00\ &quot;Euro&quot;\ \ "/>
    <numFmt numFmtId="168" formatCode="#,##0.00\ \€\ \ ;[Red]\-#,##0.00\ \€\ \ "/>
    <numFmt numFmtId="169" formatCode="#,##0\ \€\ \ ;[Red]\-#,##0\ \€\ \ "/>
    <numFmt numFmtId="170" formatCode="#,##0\ &quot;Euro&quot;\ \ ;[Red]\-#,##0\ &quot;Euro&quot;\ \ "/>
    <numFmt numFmtId="171" formatCode="0%\ \ "/>
    <numFmt numFmtId="172" formatCode="#,##0.00\ &quot;DM&quot;\ \ ;[Red]\-#,##0.00\ &quot;DM&quot;\ \ ;"/>
    <numFmt numFmtId="173" formatCode="#\ ##0\ &quot;DM&quot;;\-#\ ##0\ &quot;DM&quot;"/>
    <numFmt numFmtId="174" formatCode="#\ ##0\ \ ;;0\ \ ;@\ \ "/>
    <numFmt numFmtId="175" formatCode="\ \ \&lt;\&lt;\&lt;\ \ @"/>
    <numFmt numFmtId="176" formatCode="&quot;Kapitel&quot;* 0"/>
  </numFmts>
  <fonts count="19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2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465926084170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</borders>
  <cellStyleXfs count="24">
    <xf numFmtId="0" fontId="0" fillId="0" borderId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1" fillId="0" borderId="0">
      <alignment vertical="center" wrapText="1"/>
      <protection locked="0"/>
    </xf>
    <xf numFmtId="169" fontId="1" fillId="0" borderId="0">
      <alignment vertical="center" wrapText="1"/>
      <protection locked="0"/>
    </xf>
    <xf numFmtId="167" fontId="1" fillId="0" borderId="0" applyFont="0" applyFill="0" applyBorder="0" applyAlignment="0" applyProtection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3">
      <alignment horizontal="center" vertical="center" wrapText="1"/>
    </xf>
    <xf numFmtId="0" fontId="2" fillId="0" borderId="3">
      <alignment horizontal="center" vertical="center" wrapText="1"/>
    </xf>
    <xf numFmtId="0" fontId="2" fillId="0" borderId="4">
      <alignment horizontal="center" wrapText="1"/>
    </xf>
    <xf numFmtId="3" fontId="3" fillId="0" borderId="5">
      <alignment horizontal="center" vertical="center"/>
    </xf>
    <xf numFmtId="3" fontId="3" fillId="0" borderId="6">
      <alignment horizontal="center" vertical="center"/>
    </xf>
    <xf numFmtId="173" fontId="3" fillId="0" borderId="7">
      <alignment horizontal="center" vertical="center"/>
    </xf>
    <xf numFmtId="171" fontId="1" fillId="0" borderId="0" applyFont="0" applyFill="0" applyBorder="0" applyAlignment="0" applyProtection="0"/>
    <xf numFmtId="0" fontId="1" fillId="0" borderId="0">
      <alignment vertical="center"/>
      <protection locked="0"/>
    </xf>
    <xf numFmtId="0" fontId="4" fillId="0" borderId="0">
      <alignment horizontal="left"/>
    </xf>
    <xf numFmtId="0" fontId="5" fillId="0" borderId="0">
      <alignment vertical="top"/>
      <protection locked="0"/>
    </xf>
    <xf numFmtId="0" fontId="2" fillId="0" borderId="0"/>
    <xf numFmtId="0" fontId="3" fillId="0" borderId="8">
      <alignment horizontal="left" vertical="center"/>
    </xf>
    <xf numFmtId="44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4" fontId="3" fillId="0" borderId="0" applyNumberFormat="0">
      <alignment horizontal="right" vertical="center"/>
      <protection locked="0"/>
    </xf>
  </cellStyleXfs>
  <cellXfs count="84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/>
    <xf numFmtId="0" fontId="11" fillId="0" borderId="0" xfId="16" applyFont="1" applyFill="1">
      <alignment vertical="center"/>
      <protection locked="0"/>
    </xf>
    <xf numFmtId="0" fontId="9" fillId="0" borderId="0" xfId="16" applyFont="1" applyFill="1">
      <alignment vertical="center"/>
      <protection locked="0"/>
    </xf>
    <xf numFmtId="0" fontId="12" fillId="0" borderId="0" xfId="0" applyNumberFormat="1" applyFont="1"/>
    <xf numFmtId="0" fontId="9" fillId="0" borderId="0" xfId="0" applyNumberFormat="1" applyFont="1"/>
    <xf numFmtId="0" fontId="9" fillId="2" borderId="10" xfId="0" applyNumberFormat="1" applyFont="1" applyFill="1" applyBorder="1" applyAlignment="1">
      <alignment horizontal="center"/>
    </xf>
    <xf numFmtId="0" fontId="9" fillId="2" borderId="11" xfId="0" applyNumberFormat="1" applyFont="1" applyFill="1" applyBorder="1" applyAlignment="1">
      <alignment horizontal="center"/>
    </xf>
    <xf numFmtId="0" fontId="9" fillId="2" borderId="12" xfId="0" applyNumberFormat="1" applyFont="1" applyFill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9" fillId="0" borderId="11" xfId="0" applyNumberFormat="1" applyFont="1" applyBorder="1" applyAlignment="1">
      <alignment horizontal="center"/>
    </xf>
    <xf numFmtId="0" fontId="9" fillId="0" borderId="12" xfId="0" applyNumberFormat="1" applyFont="1" applyFill="1" applyBorder="1" applyAlignment="1">
      <alignment horizontal="center"/>
    </xf>
    <xf numFmtId="0" fontId="9" fillId="0" borderId="13" xfId="0" applyNumberFormat="1" applyFont="1" applyBorder="1" applyAlignment="1">
      <alignment horizontal="center"/>
    </xf>
    <xf numFmtId="0" fontId="9" fillId="0" borderId="0" xfId="0" applyNumberFormat="1" applyFont="1" applyBorder="1"/>
    <xf numFmtId="49" fontId="9" fillId="0" borderId="0" xfId="0" applyNumberFormat="1" applyFont="1" applyBorder="1" applyAlignment="1">
      <alignment horizontal="center"/>
    </xf>
    <xf numFmtId="0" fontId="9" fillId="0" borderId="0" xfId="0" applyNumberFormat="1" applyFont="1" applyBorder="1" applyAlignment="1">
      <alignment horizontal="center"/>
    </xf>
    <xf numFmtId="14" fontId="9" fillId="0" borderId="0" xfId="0" applyNumberFormat="1" applyFont="1" applyBorder="1" applyAlignment="1">
      <alignment horizontal="center"/>
    </xf>
    <xf numFmtId="166" fontId="9" fillId="0" borderId="19" xfId="1" applyFont="1" applyBorder="1"/>
    <xf numFmtId="0" fontId="9" fillId="0" borderId="14" xfId="0" applyFont="1" applyBorder="1"/>
    <xf numFmtId="0" fontId="9" fillId="0" borderId="15" xfId="0" applyFont="1" applyBorder="1"/>
    <xf numFmtId="0" fontId="9" fillId="0" borderId="15" xfId="0" quotePrefix="1" applyNumberFormat="1" applyFont="1" applyBorder="1"/>
    <xf numFmtId="0" fontId="9" fillId="0" borderId="15" xfId="0" applyNumberFormat="1" applyFont="1" applyBorder="1"/>
    <xf numFmtId="0" fontId="9" fillId="0" borderId="16" xfId="0" applyNumberFormat="1" applyFont="1" applyBorder="1"/>
    <xf numFmtId="0" fontId="9" fillId="0" borderId="0" xfId="0" quotePrefix="1" applyFont="1"/>
    <xf numFmtId="166" fontId="9" fillId="0" borderId="0" xfId="1" applyFont="1" applyBorder="1"/>
    <xf numFmtId="0" fontId="9" fillId="0" borderId="0" xfId="0" applyNumberFormat="1" applyFont="1" applyFill="1" applyBorder="1" applyAlignment="1">
      <alignment horizontal="left" indent="4"/>
    </xf>
    <xf numFmtId="0" fontId="9" fillId="0" borderId="0" xfId="0" applyNumberFormat="1" applyFont="1" applyFill="1" applyBorder="1"/>
    <xf numFmtId="0" fontId="9" fillId="0" borderId="14" xfId="0" applyNumberFormat="1" applyFont="1" applyBorder="1"/>
    <xf numFmtId="166" fontId="9" fillId="0" borderId="16" xfId="1" applyFont="1" applyBorder="1"/>
    <xf numFmtId="0" fontId="12" fillId="0" borderId="0" xfId="0" applyFont="1"/>
    <xf numFmtId="0" fontId="9" fillId="2" borderId="26" xfId="0" applyNumberFormat="1" applyFont="1" applyFill="1" applyBorder="1" applyAlignment="1">
      <alignment horizontal="center"/>
    </xf>
    <xf numFmtId="0" fontId="9" fillId="0" borderId="22" xfId="0" applyNumberFormat="1" applyFont="1" applyBorder="1" applyAlignment="1">
      <alignment horizontal="center"/>
    </xf>
    <xf numFmtId="0" fontId="9" fillId="0" borderId="12" xfId="0" applyNumberFormat="1" applyFont="1" applyBorder="1" applyAlignment="1">
      <alignment horizontal="center"/>
    </xf>
    <xf numFmtId="44" fontId="9" fillId="0" borderId="28" xfId="21" applyFont="1" applyBorder="1" applyAlignment="1">
      <alignment horizontal="center"/>
    </xf>
    <xf numFmtId="0" fontId="9" fillId="0" borderId="13" xfId="0" applyFont="1" applyBorder="1"/>
    <xf numFmtId="0" fontId="9" fillId="0" borderId="0" xfId="0" applyFont="1" applyBorder="1"/>
    <xf numFmtId="0" fontId="9" fillId="0" borderId="19" xfId="0" applyNumberFormat="1" applyFont="1" applyBorder="1"/>
    <xf numFmtId="0" fontId="9" fillId="0" borderId="0" xfId="0" quotePrefix="1" applyNumberFormat="1" applyFont="1"/>
    <xf numFmtId="0" fontId="9" fillId="0" borderId="27" xfId="0" applyNumberFormat="1" applyFont="1" applyBorder="1"/>
    <xf numFmtId="0" fontId="9" fillId="0" borderId="17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0" xfId="0" applyNumberFormat="1" applyFont="1" applyAlignment="1">
      <alignment horizontal="center"/>
    </xf>
    <xf numFmtId="166" fontId="9" fillId="0" borderId="0" xfId="1" applyFont="1"/>
    <xf numFmtId="0" fontId="9" fillId="3" borderId="10" xfId="0" applyNumberFormat="1" applyFont="1" applyFill="1" applyBorder="1" applyAlignment="1">
      <alignment horizontal="center"/>
    </xf>
    <xf numFmtId="0" fontId="9" fillId="3" borderId="11" xfId="0" applyNumberFormat="1" applyFont="1" applyFill="1" applyBorder="1" applyAlignment="1">
      <alignment horizontal="center"/>
    </xf>
    <xf numFmtId="0" fontId="9" fillId="3" borderId="22" xfId="0" applyNumberFormat="1" applyFont="1" applyFill="1" applyBorder="1" applyAlignment="1">
      <alignment horizontal="center"/>
    </xf>
    <xf numFmtId="0" fontId="9" fillId="3" borderId="12" xfId="0" applyNumberFormat="1" applyFont="1" applyFill="1" applyBorder="1" applyAlignment="1">
      <alignment horizontal="center"/>
    </xf>
    <xf numFmtId="0" fontId="9" fillId="0" borderId="19" xfId="0" applyFont="1" applyBorder="1"/>
    <xf numFmtId="44" fontId="9" fillId="0" borderId="0" xfId="21" applyFont="1"/>
    <xf numFmtId="0" fontId="9" fillId="0" borderId="16" xfId="0" applyFont="1" applyBorder="1"/>
    <xf numFmtId="0" fontId="12" fillId="3" borderId="23" xfId="0" applyNumberFormat="1" applyFont="1" applyFill="1" applyBorder="1" applyAlignment="1">
      <alignment horizontal="center"/>
    </xf>
    <xf numFmtId="0" fontId="12" fillId="3" borderId="24" xfId="0" applyNumberFormat="1" applyFont="1" applyFill="1" applyBorder="1" applyAlignment="1">
      <alignment horizontal="center"/>
    </xf>
    <xf numFmtId="0" fontId="12" fillId="3" borderId="25" xfId="0" applyNumberFormat="1" applyFont="1" applyFill="1" applyBorder="1" applyAlignment="1">
      <alignment horizontal="center"/>
    </xf>
    <xf numFmtId="0" fontId="12" fillId="0" borderId="0" xfId="0" applyNumberFormat="1" applyFont="1" applyAlignment="1">
      <alignment vertical="center"/>
    </xf>
    <xf numFmtId="0" fontId="13" fillId="0" borderId="20" xfId="0" applyNumberFormat="1" applyFont="1" applyFill="1" applyBorder="1" applyAlignment="1"/>
    <xf numFmtId="0" fontId="9" fillId="0" borderId="0" xfId="0" quotePrefix="1" applyFont="1" applyAlignment="1"/>
    <xf numFmtId="0" fontId="9" fillId="0" borderId="20" xfId="0" applyNumberFormat="1" applyFont="1" applyFill="1" applyBorder="1" applyAlignment="1"/>
    <xf numFmtId="0" fontId="9" fillId="0" borderId="0" xfId="0" applyNumberFormat="1" applyFont="1" applyBorder="1" applyAlignment="1"/>
    <xf numFmtId="0" fontId="9" fillId="0" borderId="19" xfId="0" applyNumberFormat="1" applyFont="1" applyBorder="1" applyAlignment="1">
      <alignment horizontal="center"/>
    </xf>
    <xf numFmtId="0" fontId="9" fillId="0" borderId="21" xfId="0" applyFont="1" applyBorder="1"/>
    <xf numFmtId="0" fontId="9" fillId="0" borderId="0" xfId="0" quotePrefix="1" applyNumberFormat="1" applyFont="1" applyBorder="1"/>
    <xf numFmtId="0" fontId="9" fillId="0" borderId="18" xfId="0" applyFont="1" applyBorder="1"/>
    <xf numFmtId="0" fontId="9" fillId="0" borderId="0" xfId="0" applyFont="1" applyAlignment="1">
      <alignment horizontal="center"/>
    </xf>
    <xf numFmtId="0" fontId="9" fillId="0" borderId="0" xfId="0" quotePrefix="1" applyFont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14" fontId="9" fillId="0" borderId="0" xfId="0" applyNumberFormat="1" applyFont="1"/>
    <xf numFmtId="0" fontId="9" fillId="0" borderId="0" xfId="0" quotePrefix="1" applyFont="1" applyAlignment="1">
      <alignment vertical="center"/>
    </xf>
    <xf numFmtId="0" fontId="9" fillId="0" borderId="0" xfId="0" applyFont="1" applyAlignment="1">
      <alignment wrapText="1"/>
    </xf>
    <xf numFmtId="0" fontId="9" fillId="0" borderId="23" xfId="0" applyNumberFormat="1" applyFont="1" applyFill="1" applyBorder="1" applyAlignment="1">
      <alignment horizontal="center"/>
    </xf>
    <xf numFmtId="0" fontId="9" fillId="0" borderId="24" xfId="0" applyNumberFormat="1" applyFont="1" applyFill="1" applyBorder="1" applyAlignment="1">
      <alignment horizontal="center"/>
    </xf>
    <xf numFmtId="0" fontId="9" fillId="0" borderId="25" xfId="0" applyNumberFormat="1" applyFont="1" applyFill="1" applyBorder="1" applyAlignment="1">
      <alignment horizontal="center"/>
    </xf>
    <xf numFmtId="0" fontId="8" fillId="4" borderId="0" xfId="0" applyFont="1" applyFill="1" applyAlignment="1">
      <alignment vertical="center"/>
    </xf>
    <xf numFmtId="0" fontId="14" fillId="4" borderId="0" xfId="0" applyFont="1" applyFill="1" applyAlignment="1">
      <alignment vertical="center"/>
    </xf>
    <xf numFmtId="176" fontId="15" fillId="5" borderId="0" xfId="0" applyNumberFormat="1" applyFont="1" applyFill="1" applyAlignment="1">
      <alignment vertical="center"/>
    </xf>
    <xf numFmtId="164" fontId="10" fillId="0" borderId="0" xfId="0" applyNumberFormat="1" applyFont="1" applyFill="1" applyAlignment="1">
      <alignment vertical="center"/>
    </xf>
    <xf numFmtId="0" fontId="16" fillId="0" borderId="0" xfId="0" applyFont="1" applyAlignment="1">
      <alignment vertical="center"/>
    </xf>
    <xf numFmtId="165" fontId="16" fillId="0" borderId="0" xfId="0" applyNumberFormat="1" applyFont="1" applyAlignment="1">
      <alignment vertical="center"/>
    </xf>
    <xf numFmtId="0" fontId="17" fillId="0" borderId="0" xfId="0" applyFont="1"/>
    <xf numFmtId="175" fontId="18" fillId="0" borderId="0" xfId="0" applyNumberFormat="1" applyFont="1" applyAlignment="1">
      <alignment vertical="center"/>
    </xf>
  </cellXfs>
  <cellStyles count="24">
    <cellStyle name="Euro" xfId="1"/>
    <cellStyle name="Euro [0]" xfId="2"/>
    <cellStyle name="Euro €" xfId="3"/>
    <cellStyle name="Euro € [0]" xfId="4"/>
    <cellStyle name="Euro_BFUebung" xfId="5"/>
    <cellStyle name="Kopf mitte links" xfId="6"/>
    <cellStyle name="Kopf mitte mitte" xfId="7"/>
    <cellStyle name="Kopf mitte rechts" xfId="8"/>
    <cellStyle name="Kopf oben links" xfId="9"/>
    <cellStyle name="Kopf oben mitte" xfId="10"/>
    <cellStyle name="Kopf oben rechts" xfId="11"/>
    <cellStyle name="Kopf unten links" xfId="12"/>
    <cellStyle name="Kopf unten mitte" xfId="13"/>
    <cellStyle name="Kopf unten rechts" xfId="14"/>
    <cellStyle name="Prozent [0]" xfId="15"/>
    <cellStyle name="Standard" xfId="0" builtinId="0" customBuiltin="1"/>
    <cellStyle name="Standard_BFUebung" xfId="16"/>
    <cellStyle name="Überschrift 1" xfId="17" builtinId="16" customBuiltin="1"/>
    <cellStyle name="Überschrift 2" xfId="18" builtinId="17" customBuiltin="1"/>
    <cellStyle name="Überschrift 3" xfId="19" builtinId="18" customBuiltin="1"/>
    <cellStyle name="Vorspalte" xfId="20"/>
    <cellStyle name="Währung" xfId="21" builtinId="4"/>
    <cellStyle name="Währung o. Nullwerte" xfId="22"/>
    <cellStyle name="Werte" xfId="23"/>
  </cellStyles>
  <dxfs count="19">
    <dxf>
      <numFmt numFmtId="19" formatCode="dd/mm/yyyy"/>
      <alignment horizontal="center" vertical="bottom" textRotation="0" wrapText="0" indent="0" relativeIndent="0" justifyLastLine="0" shrinkToFit="0" mergeCell="0" readingOrder="0"/>
    </dxf>
    <dxf>
      <numFmt numFmtId="0" formatCode="General"/>
      <alignment horizontal="center" vertical="bottom" textRotation="0" wrapText="0" indent="0" relativeIndent="0" justifyLastLine="0" shrinkToFit="0" mergeCell="0" readingOrder="0"/>
    </dxf>
    <dxf>
      <numFmt numFmtId="30" formatCode="@"/>
      <alignment horizontal="center" vertical="bottom" textRotation="0" wrapText="0" indent="0" relativeIndent="0" justifyLastLine="0" shrinkToFit="0" mergeCell="0" readingOrder="0"/>
    </dxf>
    <dxf>
      <numFmt numFmtId="0" formatCode="General"/>
    </dxf>
    <dxf>
      <numFmt numFmtId="0" formatCode="General"/>
      <alignment horizontal="center" vertical="bottom" textRotation="0" wrapText="0" indent="0" relativeIndent="0" justifyLastLine="0" shrinkToFit="0" mergeCell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alignment horizontal="center" vertical="bottom" textRotation="0" wrapText="0" indent="0" relativeIndent="0" justifyLastLine="0" shrinkToFit="0" mergeCell="0" readingOrder="0"/>
    </dxf>
    <dxf>
      <border outline="0">
        <bottom style="thin">
          <color indexed="64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</dxf>
    <dxf>
      <numFmt numFmtId="19" formatCode="dd/mm/yyyy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numFmt numFmtId="30" formatCode="@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numFmt numFmtId="0" formatCode="General"/>
      <fill>
        <patternFill patternType="none">
          <fgColor indexed="64"/>
          <bgColor indexed="65"/>
        </patternFill>
      </fill>
    </dxf>
    <dxf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2019300</xdr:colOff>
      <xdr:row>0</xdr:row>
      <xdr:rowOff>104775</xdr:rowOff>
    </xdr:from>
    <xdr:to>
      <xdr:col>2</xdr:col>
      <xdr:colOff>409575</xdr:colOff>
      <xdr:row>2</xdr:row>
      <xdr:rowOff>142875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95600" y="104775"/>
          <a:ext cx="457200" cy="4572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Liste1" displayName="Liste1" ref="A8:F21" totalsRowShown="0" headerRowDxfId="18" dataDxfId="16" headerRowBorderDxfId="17" tableBorderDxfId="15">
  <autoFilter ref="A8:F21"/>
  <tableColumns count="6">
    <tableColumn id="1" name="Kundennummer" dataDxfId="14"/>
    <tableColumn id="2" name="Zuname" dataDxfId="13"/>
    <tableColumn id="3" name="PLZ" dataDxfId="12"/>
    <tableColumn id="4" name="Vertreter" dataDxfId="11"/>
    <tableColumn id="5" name="Datum" dataDxfId="10"/>
    <tableColumn id="6" name="Umsatz" dataDxfId="9" dataCellStyle="Euro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5" name="Tabelle5" displayName="Tabelle5" ref="A2:F14" totalsRowShown="0" headerRowDxfId="8" dataDxfId="6" headerRowBorderDxfId="7" tableBorderDxfId="5">
  <autoFilter ref="A2:F14"/>
  <tableColumns count="6">
    <tableColumn id="1" name="Kundennummer" dataDxfId="4"/>
    <tableColumn id="2" name="Zuname" dataDxfId="3"/>
    <tableColumn id="3" name="PLZ" dataDxfId="2"/>
    <tableColumn id="4" name="Vertreter" dataDxfId="1"/>
    <tableColumn id="5" name="Datum" dataDxfId="0"/>
    <tableColumn id="6" name="Umsatz" dataCellStyle="Euro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5"/>
  <dimension ref="A1:F32"/>
  <sheetViews>
    <sheetView showGridLines="0" tabSelected="1" defaultGridColor="0" colorId="24" workbookViewId="0"/>
  </sheetViews>
  <sheetFormatPr baseColWidth="10" defaultRowHeight="15"/>
  <cols>
    <col min="1" max="1" width="13.140625" style="2" customWidth="1"/>
    <col min="2" max="2" width="31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>
      <c r="A1" s="1"/>
      <c r="B1" s="1"/>
      <c r="C1" s="1"/>
      <c r="D1" s="1"/>
      <c r="E1" s="1"/>
      <c r="F1" s="1"/>
    </row>
    <row r="2" spans="1:6" ht="18" customHeight="1">
      <c r="A2" s="76"/>
      <c r="B2" s="77" t="s">
        <v>142</v>
      </c>
      <c r="C2" s="1"/>
      <c r="E2" s="1"/>
      <c r="F2" s="1"/>
    </row>
    <row r="3" spans="1:6" ht="18" customHeight="1">
      <c r="B3" s="1"/>
      <c r="C3" s="1"/>
      <c r="D3" s="1"/>
      <c r="E3" s="1"/>
      <c r="F3" s="1"/>
    </row>
    <row r="4" spans="1:6" ht="18" customHeight="1">
      <c r="A4" s="78">
        <v>22</v>
      </c>
      <c r="C4" s="1"/>
      <c r="D4" s="1"/>
      <c r="E4" s="1"/>
      <c r="F4" s="1"/>
    </row>
    <row r="5" spans="1:6" ht="18" customHeight="1">
      <c r="A5" s="79"/>
      <c r="B5" s="80" t="s">
        <v>0</v>
      </c>
      <c r="C5" s="1"/>
      <c r="D5" s="1"/>
      <c r="E5" s="1"/>
      <c r="F5" s="1"/>
    </row>
    <row r="6" spans="1:6" ht="18" customHeight="1">
      <c r="A6" s="1"/>
      <c r="B6" s="1"/>
      <c r="C6" s="1"/>
      <c r="D6" s="1"/>
      <c r="E6" s="1"/>
      <c r="F6" s="1"/>
    </row>
    <row r="7" spans="1:6" ht="18" customHeight="1">
      <c r="A7" s="1"/>
      <c r="B7" s="81" t="s">
        <v>134</v>
      </c>
      <c r="C7" s="4"/>
      <c r="D7" s="4"/>
      <c r="E7" s="4"/>
      <c r="F7" s="1"/>
    </row>
    <row r="8" spans="1:6" ht="18" customHeight="1">
      <c r="A8" s="3"/>
      <c r="B8" s="81" t="s">
        <v>135</v>
      </c>
      <c r="C8" s="4"/>
      <c r="D8" s="4"/>
      <c r="E8" s="4"/>
      <c r="F8" s="1"/>
    </row>
    <row r="9" spans="1:6" ht="18" customHeight="1">
      <c r="A9" s="3"/>
      <c r="B9" s="81" t="s">
        <v>136</v>
      </c>
      <c r="C9" s="4"/>
      <c r="D9" s="4"/>
      <c r="E9" s="4"/>
      <c r="F9" s="1"/>
    </row>
    <row r="10" spans="1:6" ht="18" customHeight="1">
      <c r="A10" s="3"/>
      <c r="B10" s="81" t="s">
        <v>137</v>
      </c>
      <c r="C10" s="4"/>
      <c r="D10" s="4"/>
      <c r="E10" s="4"/>
      <c r="F10" s="1"/>
    </row>
    <row r="11" spans="1:6" ht="18" customHeight="1">
      <c r="A11" s="3"/>
      <c r="B11" s="81" t="s">
        <v>138</v>
      </c>
      <c r="C11" s="4"/>
      <c r="D11" s="4"/>
      <c r="E11" s="4"/>
      <c r="F11" s="1"/>
    </row>
    <row r="12" spans="1:6" ht="18" customHeight="1">
      <c r="A12" s="3"/>
      <c r="B12" s="81" t="s">
        <v>139</v>
      </c>
      <c r="C12" s="4"/>
      <c r="D12" s="4"/>
      <c r="E12" s="4"/>
      <c r="F12" s="1"/>
    </row>
    <row r="13" spans="1:6" ht="18" customHeight="1">
      <c r="A13" s="3"/>
      <c r="B13" s="81" t="s">
        <v>140</v>
      </c>
      <c r="C13" s="4"/>
      <c r="D13" s="4"/>
      <c r="E13" s="4"/>
      <c r="F13" s="1"/>
    </row>
    <row r="14" spans="1:6" ht="18" customHeight="1">
      <c r="A14" s="3"/>
      <c r="B14" s="81" t="s">
        <v>143</v>
      </c>
      <c r="C14" s="4"/>
      <c r="D14" s="4"/>
      <c r="E14" s="4"/>
      <c r="F14" s="1"/>
    </row>
    <row r="15" spans="1:6" ht="18" customHeight="1">
      <c r="A15" s="3"/>
      <c r="B15" s="81" t="s">
        <v>147</v>
      </c>
      <c r="C15" s="4"/>
      <c r="D15" s="4"/>
      <c r="E15" s="4"/>
      <c r="F15" s="1"/>
    </row>
    <row r="16" spans="1:6" ht="18" customHeight="1">
      <c r="A16" s="3"/>
      <c r="C16" s="4"/>
      <c r="D16" s="4"/>
      <c r="E16" s="4"/>
      <c r="F16" s="1"/>
    </row>
    <row r="17" spans="1:6" ht="18" customHeight="1">
      <c r="A17" s="3"/>
      <c r="B17" s="80" t="s">
        <v>1</v>
      </c>
      <c r="C17" s="4"/>
      <c r="D17" s="4"/>
      <c r="E17" s="4"/>
      <c r="F17" s="1"/>
    </row>
    <row r="18" spans="1:6" ht="18" customHeight="1">
      <c r="A18" s="3"/>
      <c r="B18" s="82"/>
      <c r="C18" s="4"/>
      <c r="D18" s="4"/>
      <c r="E18" s="4"/>
      <c r="F18" s="1"/>
    </row>
    <row r="19" spans="1:6" ht="18" customHeight="1">
      <c r="A19" s="3"/>
      <c r="B19" s="80" t="s">
        <v>59</v>
      </c>
      <c r="C19" s="4"/>
      <c r="D19" s="4"/>
      <c r="E19" s="4"/>
      <c r="F19" s="1"/>
    </row>
    <row r="20" spans="1:6" ht="18" customHeight="1">
      <c r="A20" s="4"/>
      <c r="C20" s="4"/>
      <c r="D20" s="4"/>
      <c r="E20" s="4"/>
      <c r="F20" s="1"/>
    </row>
    <row r="21" spans="1:6" ht="18" customHeight="1">
      <c r="C21" s="4"/>
      <c r="D21" s="4"/>
      <c r="E21" s="4"/>
      <c r="F21" s="1"/>
    </row>
    <row r="22" spans="1:6" ht="18" customHeight="1">
      <c r="A22" s="3"/>
      <c r="B22" s="4"/>
      <c r="C22" s="4"/>
      <c r="D22" s="4"/>
      <c r="E22" s="4"/>
      <c r="F22" s="1"/>
    </row>
    <row r="23" spans="1:6" ht="18" customHeight="1">
      <c r="A23" s="4"/>
      <c r="C23" s="4"/>
      <c r="D23" s="4"/>
      <c r="E23" s="4"/>
    </row>
    <row r="24" spans="1:6" ht="18" customHeight="1">
      <c r="A24" s="4"/>
      <c r="B24" s="4"/>
      <c r="C24" s="4"/>
      <c r="D24" s="4"/>
      <c r="E24" s="4"/>
    </row>
    <row r="25" spans="1:6" ht="18" customHeight="1">
      <c r="A25" s="4"/>
      <c r="B25" s="4"/>
      <c r="C25" s="4"/>
      <c r="D25" s="4"/>
      <c r="E25" s="4"/>
    </row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</sheetData>
  <phoneticPr fontId="0" type="noConversion"/>
  <hyperlinks>
    <hyperlink ref="B7" location="Suchkriterien!A1" display="Suchkriterien"/>
    <hyperlink ref="B8" location="Suchmuster!A1" display="Suchmuster"/>
    <hyperlink ref="B9" location="'Liste verwenden'!A1" display="Liste verwenden"/>
    <hyperlink ref="B10" location="'Einfache Kriterien'!A1" display="Einfache Kriterien"/>
    <hyperlink ref="B11" location="'Kriterien-Übung'!A1" display="Kriterien-Übung"/>
    <hyperlink ref="B12" location="'Mehrere Kriterien für ein Feld'!A1" display="Mehrere Kriterien für ein Feld"/>
    <hyperlink ref="B13" location="'Mehrere Kriterien'!A1" display="Mehrere Kriterien"/>
    <hyperlink ref="B14" location="'Berechnete Kriterien'!A1" display="Berechnete Kriterien"/>
    <hyperlink ref="B15" location="TEILERGEBNIS!A1" display="TEILERGEBISS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/>
  <dimension ref="A1:H23"/>
  <sheetViews>
    <sheetView workbookViewId="0">
      <selection activeCell="B23" sqref="B23"/>
    </sheetView>
  </sheetViews>
  <sheetFormatPr baseColWidth="10" defaultRowHeight="15"/>
  <cols>
    <col min="1" max="1" width="21.42578125" style="2" customWidth="1"/>
    <col min="2" max="2" width="18.140625" style="2" customWidth="1"/>
    <col min="3" max="3" width="11.42578125" style="2"/>
    <col min="4" max="4" width="16.7109375" style="2" customWidth="1"/>
    <col min="5" max="5" width="14.140625" style="2" customWidth="1"/>
    <col min="6" max="6" width="15.5703125" style="2" customWidth="1"/>
    <col min="7" max="7" width="5.7109375" style="2" customWidth="1"/>
    <col min="8" max="8" width="20.5703125" style="2" customWidth="1"/>
    <col min="9" max="16384" width="11.42578125" style="2"/>
  </cols>
  <sheetData>
    <row r="1" spans="1:8">
      <c r="A1" s="2" t="s">
        <v>145</v>
      </c>
    </row>
    <row r="2" spans="1:8">
      <c r="A2" s="2" t="s">
        <v>61</v>
      </c>
      <c r="B2" s="2">
        <f>SUBTOTAL(2,A8:A20)</f>
        <v>3</v>
      </c>
      <c r="C2" s="24" t="s">
        <v>148</v>
      </c>
    </row>
    <row r="3" spans="1:8">
      <c r="A3" s="2" t="s">
        <v>29</v>
      </c>
      <c r="B3" s="25">
        <f>SUBTOTAL(9,F8:F20)</f>
        <v>90713</v>
      </c>
      <c r="C3" s="24" t="s">
        <v>146</v>
      </c>
      <c r="E3" s="25"/>
    </row>
    <row r="4" spans="1:8">
      <c r="A4" s="2" t="s">
        <v>144</v>
      </c>
      <c r="B4" s="25">
        <f>SUBTOTAL(1,F8:F20)</f>
        <v>30237.666666666668</v>
      </c>
      <c r="C4" s="24" t="s">
        <v>149</v>
      </c>
      <c r="E4" s="25"/>
      <c r="H4"/>
    </row>
    <row r="6" spans="1:8" ht="15.75" thickBot="1">
      <c r="A6" s="5" t="s">
        <v>23</v>
      </c>
      <c r="B6" s="6"/>
      <c r="C6" s="6"/>
      <c r="D6" s="6"/>
      <c r="E6" s="6"/>
      <c r="F6" s="6"/>
    </row>
    <row r="7" spans="1:8">
      <c r="A7" s="7" t="s">
        <v>25</v>
      </c>
      <c r="B7" s="8" t="s">
        <v>26</v>
      </c>
      <c r="C7" s="8" t="s">
        <v>27</v>
      </c>
      <c r="D7" s="8" t="s">
        <v>28</v>
      </c>
      <c r="E7" s="8" t="s">
        <v>60</v>
      </c>
      <c r="F7" s="9" t="s">
        <v>29</v>
      </c>
    </row>
    <row r="8" spans="1:8">
      <c r="A8" s="13">
        <v>101</v>
      </c>
      <c r="B8" s="14" t="s">
        <v>30</v>
      </c>
      <c r="C8" s="15" t="s">
        <v>31</v>
      </c>
      <c r="D8" s="16">
        <v>21</v>
      </c>
      <c r="E8" s="17">
        <v>38833</v>
      </c>
      <c r="F8" s="18">
        <v>31586</v>
      </c>
    </row>
    <row r="9" spans="1:8" hidden="1">
      <c r="A9" s="13">
        <v>102</v>
      </c>
      <c r="B9" s="14" t="s">
        <v>32</v>
      </c>
      <c r="C9" s="15" t="s">
        <v>33</v>
      </c>
      <c r="D9" s="16">
        <v>20</v>
      </c>
      <c r="E9" s="17">
        <v>38754</v>
      </c>
      <c r="F9" s="18">
        <v>38053</v>
      </c>
    </row>
    <row r="10" spans="1:8" hidden="1">
      <c r="A10" s="13">
        <v>103</v>
      </c>
      <c r="B10" s="14" t="s">
        <v>34</v>
      </c>
      <c r="C10" s="15">
        <v>41991</v>
      </c>
      <c r="D10" s="16">
        <v>25</v>
      </c>
      <c r="E10" s="17">
        <v>38495</v>
      </c>
      <c r="F10" s="18">
        <v>39593</v>
      </c>
    </row>
    <row r="11" spans="1:8">
      <c r="A11" s="13">
        <v>104</v>
      </c>
      <c r="B11" s="14" t="s">
        <v>10</v>
      </c>
      <c r="C11" s="15">
        <v>37119</v>
      </c>
      <c r="D11" s="16">
        <v>26</v>
      </c>
      <c r="E11" s="17">
        <v>38902</v>
      </c>
      <c r="F11" s="18">
        <v>32484</v>
      </c>
    </row>
    <row r="12" spans="1:8" hidden="1">
      <c r="A12" s="13">
        <v>105</v>
      </c>
      <c r="B12" s="14" t="s">
        <v>36</v>
      </c>
      <c r="C12" s="15">
        <v>31358</v>
      </c>
      <c r="D12" s="16">
        <v>21</v>
      </c>
      <c r="E12" s="17">
        <v>37984</v>
      </c>
      <c r="F12" s="18">
        <v>28751</v>
      </c>
    </row>
    <row r="13" spans="1:8" hidden="1">
      <c r="A13" s="13">
        <v>106</v>
      </c>
      <c r="B13" s="14" t="s">
        <v>38</v>
      </c>
      <c r="C13" s="15">
        <v>12140</v>
      </c>
      <c r="D13" s="16">
        <v>27</v>
      </c>
      <c r="E13" s="17">
        <v>38873</v>
      </c>
      <c r="F13" s="18">
        <v>30520</v>
      </c>
    </row>
    <row r="14" spans="1:8" hidden="1">
      <c r="A14" s="13">
        <v>107</v>
      </c>
      <c r="B14" s="14" t="s">
        <v>39</v>
      </c>
      <c r="C14" s="15">
        <v>42045</v>
      </c>
      <c r="D14" s="16">
        <v>20</v>
      </c>
      <c r="E14" s="17">
        <v>39019</v>
      </c>
      <c r="F14" s="18">
        <v>32180</v>
      </c>
    </row>
    <row r="15" spans="1:8" hidden="1">
      <c r="A15" s="13">
        <v>108</v>
      </c>
      <c r="B15" s="14" t="s">
        <v>41</v>
      </c>
      <c r="C15" s="15">
        <v>63835</v>
      </c>
      <c r="D15" s="16">
        <v>27</v>
      </c>
      <c r="E15" s="17">
        <v>38492</v>
      </c>
      <c r="F15" s="18">
        <v>28363</v>
      </c>
    </row>
    <row r="16" spans="1:8" hidden="1">
      <c r="A16" s="13"/>
      <c r="B16" s="14" t="s">
        <v>43</v>
      </c>
      <c r="C16" s="15"/>
      <c r="D16" s="16"/>
      <c r="E16" s="17">
        <v>38928</v>
      </c>
      <c r="F16" s="18">
        <v>0.97</v>
      </c>
    </row>
    <row r="17" spans="1:6">
      <c r="A17" s="13">
        <v>110</v>
      </c>
      <c r="B17" s="14" t="s">
        <v>44</v>
      </c>
      <c r="C17" s="15">
        <v>84740</v>
      </c>
      <c r="D17" s="16">
        <v>20</v>
      </c>
      <c r="E17" s="17">
        <v>38357</v>
      </c>
      <c r="F17" s="18">
        <v>26643</v>
      </c>
    </row>
    <row r="18" spans="1:6" hidden="1">
      <c r="A18" s="13">
        <v>111</v>
      </c>
      <c r="B18" s="14" t="s">
        <v>45</v>
      </c>
      <c r="C18" s="15">
        <v>66825</v>
      </c>
      <c r="D18" s="16">
        <v>27</v>
      </c>
      <c r="E18" s="17">
        <v>38921</v>
      </c>
      <c r="F18" s="18">
        <v>42573</v>
      </c>
    </row>
    <row r="19" spans="1:6" hidden="1">
      <c r="A19" s="13">
        <v>112</v>
      </c>
      <c r="B19" s="14" t="s">
        <v>46</v>
      </c>
      <c r="C19" s="15">
        <v>65350</v>
      </c>
      <c r="D19" s="16">
        <v>26</v>
      </c>
      <c r="E19" s="17">
        <v>39072</v>
      </c>
      <c r="F19" s="18">
        <v>46131</v>
      </c>
    </row>
    <row r="20" spans="1:6" ht="15.75" thickBot="1">
      <c r="A20" s="28"/>
      <c r="B20" s="22"/>
      <c r="C20" s="22"/>
      <c r="D20" s="22"/>
      <c r="E20" s="22"/>
      <c r="F20" s="29"/>
    </row>
    <row r="23" spans="1:6">
      <c r="B23" s="83" t="s">
        <v>141</v>
      </c>
    </row>
  </sheetData>
  <autoFilter ref="A7:F19">
    <filterColumn colId="0">
      <filters>
        <filter val="101"/>
        <filter val="104"/>
        <filter val="110"/>
      </filters>
    </filterColumn>
  </autoFilter>
  <hyperlinks>
    <hyperlink ref="B23" location="Info!A1" display="  &lt;&lt;&lt;  Zurück zu Info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6"/>
  <dimension ref="B2:E27"/>
  <sheetViews>
    <sheetView workbookViewId="0">
      <selection activeCell="E2" sqref="E2"/>
    </sheetView>
  </sheetViews>
  <sheetFormatPr baseColWidth="10" defaultRowHeight="15"/>
  <cols>
    <col min="1" max="1" width="5.7109375" style="2" customWidth="1"/>
    <col min="2" max="2" width="9.85546875" style="2" customWidth="1"/>
    <col min="3" max="3" width="119.7109375" style="2" customWidth="1"/>
    <col min="4" max="4" width="5.7109375" style="2" customWidth="1"/>
    <col min="5" max="16384" width="11.42578125" style="2"/>
  </cols>
  <sheetData>
    <row r="2" spans="2:5">
      <c r="B2" s="30" t="s">
        <v>2</v>
      </c>
      <c r="E2" s="83" t="s">
        <v>141</v>
      </c>
    </row>
    <row r="3" spans="2:5">
      <c r="B3" s="66" t="s">
        <v>3</v>
      </c>
      <c r="C3" s="66" t="s">
        <v>4</v>
      </c>
    </row>
    <row r="4" spans="2:5">
      <c r="B4" s="2" t="s">
        <v>5</v>
      </c>
      <c r="C4" s="2" t="s">
        <v>6</v>
      </c>
    </row>
    <row r="5" spans="2:5">
      <c r="B5" s="67" t="s">
        <v>7</v>
      </c>
      <c r="C5" s="68" t="s">
        <v>8</v>
      </c>
    </row>
    <row r="6" spans="2:5">
      <c r="B6" s="67" t="s">
        <v>9</v>
      </c>
      <c r="C6" s="69" t="s">
        <v>62</v>
      </c>
    </row>
    <row r="7" spans="2:5" ht="30">
      <c r="B7" s="67" t="s">
        <v>63</v>
      </c>
      <c r="C7" s="69" t="s">
        <v>105</v>
      </c>
    </row>
    <row r="8" spans="2:5">
      <c r="B8" s="67" t="s">
        <v>10</v>
      </c>
      <c r="C8" s="69" t="s">
        <v>11</v>
      </c>
    </row>
    <row r="9" spans="2:5">
      <c r="B9" s="67" t="str">
        <f>"=May"</f>
        <v>=May</v>
      </c>
      <c r="C9" s="69" t="s">
        <v>12</v>
      </c>
    </row>
    <row r="10" spans="2:5">
      <c r="B10" s="67" t="s">
        <v>106</v>
      </c>
      <c r="C10" s="69" t="s">
        <v>107</v>
      </c>
    </row>
    <row r="11" spans="2:5">
      <c r="B11" s="67" t="s">
        <v>108</v>
      </c>
      <c r="C11" s="69" t="s">
        <v>109</v>
      </c>
    </row>
    <row r="12" spans="2:5">
      <c r="B12" s="67" t="s">
        <v>110</v>
      </c>
      <c r="C12" s="69" t="s">
        <v>111</v>
      </c>
    </row>
    <row r="13" spans="2:5">
      <c r="B13" s="67" t="s">
        <v>13</v>
      </c>
      <c r="C13" s="69" t="s">
        <v>14</v>
      </c>
    </row>
    <row r="14" spans="2:5">
      <c r="B14" s="67" t="s">
        <v>15</v>
      </c>
      <c r="C14" s="69" t="s">
        <v>16</v>
      </c>
    </row>
    <row r="15" spans="2:5">
      <c r="B15" s="67" t="s">
        <v>17</v>
      </c>
      <c r="C15" s="69" t="s">
        <v>18</v>
      </c>
    </row>
    <row r="16" spans="2:5">
      <c r="B16" s="70" t="s">
        <v>19</v>
      </c>
      <c r="C16" s="69" t="s">
        <v>64</v>
      </c>
    </row>
    <row r="17" spans="2:3">
      <c r="B17" s="67" t="s">
        <v>20</v>
      </c>
      <c r="C17" s="69" t="s">
        <v>21</v>
      </c>
    </row>
    <row r="18" spans="2:3">
      <c r="B18" s="24" t="s">
        <v>112</v>
      </c>
      <c r="C18" s="2" t="s">
        <v>113</v>
      </c>
    </row>
    <row r="19" spans="2:3">
      <c r="B19" s="24" t="s">
        <v>22</v>
      </c>
      <c r="C19" s="2" t="s">
        <v>65</v>
      </c>
    </row>
    <row r="20" spans="2:3">
      <c r="B20" s="71" t="s">
        <v>66</v>
      </c>
      <c r="C20" s="72" t="s">
        <v>67</v>
      </c>
    </row>
    <row r="21" spans="2:3">
      <c r="B21" s="2" t="s">
        <v>114</v>
      </c>
      <c r="C21" s="2" t="s">
        <v>115</v>
      </c>
    </row>
    <row r="22" spans="2:3">
      <c r="B22" s="2" t="b">
        <f>MONTH(E9)=5</f>
        <v>0</v>
      </c>
      <c r="C22" s="2" t="s">
        <v>116</v>
      </c>
    </row>
    <row r="23" spans="2:3">
      <c r="B23" s="2" t="b">
        <f>ROUNDUP(MONTH(E9)/3,0)=2</f>
        <v>0</v>
      </c>
      <c r="C23" s="2" t="s">
        <v>117</v>
      </c>
    </row>
    <row r="24" spans="2:3" ht="30">
      <c r="B24" s="2" t="e">
        <f ca="1">KALENDERWOCHE(E9)=10</f>
        <v>#NAME?</v>
      </c>
      <c r="C24" s="72" t="s">
        <v>120</v>
      </c>
    </row>
    <row r="25" spans="2:3">
      <c r="B25" s="2" t="s">
        <v>68</v>
      </c>
      <c r="C25" s="2" t="s">
        <v>69</v>
      </c>
    </row>
    <row r="26" spans="2:3">
      <c r="B26" s="2" t="s">
        <v>118</v>
      </c>
      <c r="C26" s="2" t="s">
        <v>119</v>
      </c>
    </row>
    <row r="27" spans="2:3">
      <c r="B27" s="6"/>
      <c r="C27" s="6"/>
    </row>
  </sheetData>
  <phoneticPr fontId="0" type="noConversion"/>
  <hyperlinks>
    <hyperlink ref="E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7"/>
  <dimension ref="A1:J29"/>
  <sheetViews>
    <sheetView workbookViewId="0">
      <selection activeCell="J2" sqref="J2"/>
    </sheetView>
  </sheetViews>
  <sheetFormatPr baseColWidth="10" defaultRowHeight="15"/>
  <cols>
    <col min="1" max="1" width="14.7109375" style="2" customWidth="1"/>
    <col min="2" max="2" width="11.42578125" style="2"/>
    <col min="3" max="3" width="7.7109375" style="2" customWidth="1"/>
    <col min="4" max="4" width="9" style="2" customWidth="1"/>
    <col min="5" max="5" width="10.42578125" style="2" customWidth="1"/>
    <col min="6" max="6" width="12.42578125" style="2" customWidth="1"/>
    <col min="7" max="7" width="5.7109375" style="2" customWidth="1"/>
    <col min="8" max="8" width="45.42578125" style="2" customWidth="1"/>
    <col min="9" max="9" width="5.7109375" style="2" customWidth="1"/>
    <col min="10" max="16384" width="11.42578125" style="2"/>
  </cols>
  <sheetData>
    <row r="1" spans="1:10" ht="15.75" thickBot="1">
      <c r="A1" s="55" t="s">
        <v>2</v>
      </c>
      <c r="B1" s="6"/>
      <c r="C1" s="6"/>
      <c r="D1" s="6"/>
      <c r="E1" s="6"/>
      <c r="F1" s="6"/>
      <c r="H1" s="55" t="s">
        <v>75</v>
      </c>
      <c r="I1" s="55"/>
    </row>
    <row r="2" spans="1:10">
      <c r="A2" s="10" t="s">
        <v>25</v>
      </c>
      <c r="B2" s="11" t="s">
        <v>26</v>
      </c>
      <c r="C2" s="11" t="s">
        <v>27</v>
      </c>
      <c r="D2" s="11" t="s">
        <v>28</v>
      </c>
      <c r="E2" s="11" t="s">
        <v>60</v>
      </c>
      <c r="F2" s="33" t="s">
        <v>29</v>
      </c>
      <c r="H2" s="56" t="s">
        <v>125</v>
      </c>
      <c r="J2" s="83" t="s">
        <v>141</v>
      </c>
    </row>
    <row r="3" spans="1:10" ht="15.75" thickBot="1">
      <c r="A3" s="19"/>
      <c r="B3" s="20" t="s">
        <v>10</v>
      </c>
      <c r="C3" s="21"/>
      <c r="D3" s="22"/>
      <c r="E3" s="22"/>
      <c r="F3" s="23"/>
      <c r="H3" s="42">
        <f>DCOUNTA(_xlnm.Database,2,Suchmuster!A2:F3)</f>
        <v>2</v>
      </c>
      <c r="I3" s="57"/>
    </row>
    <row r="4" spans="1:10" ht="15.75" thickBot="1"/>
    <row r="5" spans="1:10">
      <c r="A5" s="10" t="s">
        <v>25</v>
      </c>
      <c r="B5" s="11" t="s">
        <v>26</v>
      </c>
      <c r="C5" s="11" t="s">
        <v>27</v>
      </c>
      <c r="D5" s="11" t="s">
        <v>28</v>
      </c>
      <c r="E5" s="11" t="s">
        <v>60</v>
      </c>
      <c r="F5" s="33" t="s">
        <v>29</v>
      </c>
      <c r="H5" s="56" t="s">
        <v>126</v>
      </c>
    </row>
    <row r="6" spans="1:10" ht="15.75" thickBot="1">
      <c r="A6" s="19"/>
      <c r="B6" s="20" t="s">
        <v>10</v>
      </c>
      <c r="C6" s="21"/>
      <c r="D6" s="22" t="s">
        <v>73</v>
      </c>
      <c r="E6" s="22"/>
      <c r="F6" s="23"/>
      <c r="H6" s="42">
        <f>DCOUNTA(_xlnm.Database,2,Suchmuster!A5:F6)</f>
        <v>1</v>
      </c>
    </row>
    <row r="7" spans="1:10" ht="15.75" thickBot="1"/>
    <row r="8" spans="1:10">
      <c r="A8" s="10" t="s">
        <v>25</v>
      </c>
      <c r="B8" s="11" t="s">
        <v>26</v>
      </c>
      <c r="C8" s="11" t="s">
        <v>27</v>
      </c>
      <c r="D8" s="11" t="s">
        <v>28</v>
      </c>
      <c r="E8" s="11" t="s">
        <v>60</v>
      </c>
      <c r="F8" s="33" t="s">
        <v>29</v>
      </c>
      <c r="H8" s="58" t="s">
        <v>127</v>
      </c>
    </row>
    <row r="9" spans="1:10" ht="15.75" thickBot="1">
      <c r="A9" s="13"/>
      <c r="B9" s="59" t="s">
        <v>74</v>
      </c>
      <c r="C9" s="16"/>
      <c r="D9" s="16"/>
      <c r="E9" s="16"/>
      <c r="F9" s="60"/>
      <c r="H9" s="42">
        <f>DCOUNTA(_xlnm.Database,2,Suchmuster!A8:F10)</f>
        <v>2</v>
      </c>
    </row>
    <row r="10" spans="1:10" ht="15.75" thickBot="1">
      <c r="A10" s="19"/>
      <c r="B10" s="20" t="s">
        <v>10</v>
      </c>
      <c r="C10" s="21"/>
      <c r="D10" s="22"/>
      <c r="E10" s="22"/>
      <c r="F10" s="23"/>
    </row>
    <row r="11" spans="1:10" ht="15.75" thickBot="1"/>
    <row r="12" spans="1:10">
      <c r="A12" s="10" t="s">
        <v>25</v>
      </c>
      <c r="B12" s="11" t="s">
        <v>26</v>
      </c>
      <c r="C12" s="11" t="s">
        <v>27</v>
      </c>
      <c r="D12" s="11" t="s">
        <v>28</v>
      </c>
      <c r="E12" s="11" t="s">
        <v>60</v>
      </c>
      <c r="F12" s="33" t="s">
        <v>29</v>
      </c>
      <c r="H12" s="56" t="s">
        <v>128</v>
      </c>
    </row>
    <row r="13" spans="1:10">
      <c r="A13" s="13"/>
      <c r="B13" s="59"/>
      <c r="C13" s="16"/>
      <c r="D13" s="16" t="s">
        <v>79</v>
      </c>
      <c r="E13" s="16"/>
      <c r="F13" s="60" t="s">
        <v>77</v>
      </c>
      <c r="H13" s="61" t="s">
        <v>129</v>
      </c>
    </row>
    <row r="14" spans="1:10" ht="15.75" thickBot="1">
      <c r="A14" s="19"/>
      <c r="B14" s="20"/>
      <c r="C14" s="22" t="s">
        <v>78</v>
      </c>
      <c r="D14" s="22"/>
      <c r="E14" s="22"/>
      <c r="F14" s="23"/>
      <c r="H14" s="42">
        <f>DCOUNTA(_xlnm.Database,2,Suchmuster!A12:F14)</f>
        <v>9</v>
      </c>
    </row>
    <row r="15" spans="1:10" ht="15.75" thickBot="1">
      <c r="A15" s="35"/>
      <c r="B15" s="36"/>
      <c r="C15" s="62"/>
      <c r="D15" s="14"/>
      <c r="E15" s="14"/>
    </row>
    <row r="16" spans="1:10">
      <c r="A16" s="40" t="s">
        <v>26</v>
      </c>
      <c r="H16" s="58" t="s">
        <v>130</v>
      </c>
    </row>
    <row r="17" spans="1:8" ht="15.75" thickBot="1">
      <c r="A17" s="63" t="s">
        <v>13</v>
      </c>
      <c r="H17" s="42">
        <f>DCOUNTA(_xlnm.Database,2,Suchmuster!A16:A17)</f>
        <v>12</v>
      </c>
    </row>
    <row r="18" spans="1:8" ht="15.75" thickBot="1"/>
    <row r="19" spans="1:8">
      <c r="A19" s="10" t="s">
        <v>25</v>
      </c>
      <c r="B19" s="11" t="s">
        <v>26</v>
      </c>
      <c r="C19" s="11" t="s">
        <v>27</v>
      </c>
      <c r="D19" s="11" t="s">
        <v>28</v>
      </c>
      <c r="E19" s="11" t="s">
        <v>76</v>
      </c>
      <c r="F19" s="33" t="s">
        <v>29</v>
      </c>
      <c r="H19" s="58" t="s">
        <v>131</v>
      </c>
    </row>
    <row r="20" spans="1:8" ht="15.75" thickBot="1">
      <c r="D20" s="2" t="s">
        <v>15</v>
      </c>
      <c r="H20" s="42">
        <f>DCOUNTA(_xlnm.Database,2,Suchmuster!A19:F20)</f>
        <v>1</v>
      </c>
    </row>
    <row r="21" spans="1:8" ht="15.75" thickBot="1"/>
    <row r="22" spans="1:8">
      <c r="A22" s="10" t="s">
        <v>25</v>
      </c>
      <c r="B22" s="11" t="s">
        <v>26</v>
      </c>
      <c r="C22" s="11" t="s">
        <v>27</v>
      </c>
      <c r="D22" s="11" t="s">
        <v>28</v>
      </c>
      <c r="E22" s="11" t="s">
        <v>76</v>
      </c>
      <c r="F22" s="33" t="s">
        <v>29</v>
      </c>
      <c r="H22" s="56" t="s">
        <v>132</v>
      </c>
    </row>
    <row r="23" spans="1:8" ht="15.75" thickBot="1">
      <c r="A23" s="19"/>
      <c r="B23" s="20"/>
      <c r="C23" s="21"/>
      <c r="D23" s="22"/>
      <c r="E23" s="22" t="b">
        <f>ROUNDUP(MONTH('Liste verwenden'!E9)/3,0)=2</f>
        <v>1</v>
      </c>
      <c r="F23" s="23"/>
      <c r="H23" s="42">
        <f>DCOUNT(_xlnm.Database,5,A22:F23)</f>
        <v>4</v>
      </c>
    </row>
    <row r="24" spans="1:8" ht="15.75" thickBot="1"/>
    <row r="25" spans="1:8">
      <c r="A25" s="10" t="s">
        <v>25</v>
      </c>
      <c r="B25" s="11" t="s">
        <v>26</v>
      </c>
      <c r="C25" s="11" t="s">
        <v>27</v>
      </c>
      <c r="D25" s="11" t="s">
        <v>28</v>
      </c>
      <c r="E25" s="11" t="s">
        <v>60</v>
      </c>
      <c r="F25" s="33" t="s">
        <v>60</v>
      </c>
      <c r="H25" s="58" t="s">
        <v>80</v>
      </c>
    </row>
    <row r="26" spans="1:8" ht="15.75" thickBot="1">
      <c r="A26" s="19"/>
      <c r="B26" s="20"/>
      <c r="C26" s="21"/>
      <c r="D26" s="22"/>
      <c r="E26" s="22" t="s">
        <v>121</v>
      </c>
      <c r="F26" s="23" t="s">
        <v>122</v>
      </c>
      <c r="H26" s="42">
        <f>DCOUNTA(_xlnm.Database,2,Suchmuster!A25:F26)</f>
        <v>11</v>
      </c>
    </row>
    <row r="27" spans="1:8" ht="15.75" thickBot="1"/>
    <row r="28" spans="1:8">
      <c r="A28" s="40" t="s">
        <v>25</v>
      </c>
      <c r="C28" s="64">
        <v>108</v>
      </c>
      <c r="H28" s="56" t="s">
        <v>133</v>
      </c>
    </row>
    <row r="29" spans="1:8" ht="15.75" thickBot="1">
      <c r="A29" s="63">
        <f>$C$28</f>
        <v>108</v>
      </c>
      <c r="C29" s="65" t="s">
        <v>81</v>
      </c>
      <c r="H29" s="42">
        <f>DCOUNTA(_xlnm.Database,2,Suchmuster!A28:A29)</f>
        <v>1</v>
      </c>
    </row>
  </sheetData>
  <phoneticPr fontId="2" type="noConversion"/>
  <hyperlinks>
    <hyperlink ref="J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8"/>
  <dimension ref="A1:J21"/>
  <sheetViews>
    <sheetView workbookViewId="0">
      <selection activeCell="J5" sqref="J5"/>
    </sheetView>
  </sheetViews>
  <sheetFormatPr baseColWidth="10" defaultRowHeight="15"/>
  <cols>
    <col min="1" max="1" width="17.140625" style="2" customWidth="1"/>
    <col min="2" max="2" width="12.85546875" style="2" customWidth="1"/>
    <col min="3" max="3" width="11.42578125" style="2"/>
    <col min="4" max="4" width="13.5703125" style="2" customWidth="1"/>
    <col min="5" max="5" width="11.42578125" style="2"/>
    <col min="6" max="6" width="13.140625" style="2" customWidth="1"/>
    <col min="7" max="7" width="5.7109375" style="2" customWidth="1"/>
    <col min="8" max="8" width="7.28515625" style="2" customWidth="1"/>
    <col min="9" max="9" width="12.85546875" style="2" customWidth="1"/>
    <col min="10" max="10" width="26.5703125" style="2" customWidth="1"/>
    <col min="11" max="11" width="5.7109375" style="2" customWidth="1"/>
    <col min="12" max="16384" width="11.42578125" style="2"/>
  </cols>
  <sheetData>
    <row r="1" spans="1:10" ht="15.75" thickBot="1">
      <c r="A1" s="5" t="s">
        <v>24</v>
      </c>
      <c r="H1" s="5" t="s">
        <v>72</v>
      </c>
    </row>
    <row r="2" spans="1:10">
      <c r="A2" s="45" t="s">
        <v>25</v>
      </c>
      <c r="B2" s="46" t="s">
        <v>26</v>
      </c>
      <c r="C2" s="46" t="s">
        <v>27</v>
      </c>
      <c r="D2" s="47" t="s">
        <v>60</v>
      </c>
      <c r="E2" s="47" t="s">
        <v>60</v>
      </c>
      <c r="F2" s="48" t="s">
        <v>29</v>
      </c>
      <c r="H2" s="2" t="s">
        <v>61</v>
      </c>
      <c r="I2" s="2">
        <f>DCOUNT(A8:F21,6,A2:F4)</f>
        <v>6</v>
      </c>
      <c r="J2" s="24" t="s">
        <v>104</v>
      </c>
    </row>
    <row r="3" spans="1:10">
      <c r="A3" s="35"/>
      <c r="B3" s="36"/>
      <c r="C3" s="36"/>
      <c r="D3" s="36" t="s">
        <v>123</v>
      </c>
      <c r="E3" s="36" t="s">
        <v>124</v>
      </c>
      <c r="F3" s="49"/>
      <c r="H3" s="2" t="s">
        <v>70</v>
      </c>
      <c r="I3" s="50">
        <f>DSUM(A8:F21,6,A2:F4)</f>
        <v>192961.97</v>
      </c>
      <c r="J3" s="24" t="s">
        <v>71</v>
      </c>
    </row>
    <row r="4" spans="1:10" ht="15.75" thickBot="1">
      <c r="A4" s="19"/>
      <c r="B4" s="20" t="s">
        <v>34</v>
      </c>
      <c r="C4" s="20"/>
      <c r="D4" s="20"/>
      <c r="E4" s="20"/>
      <c r="F4" s="51"/>
    </row>
    <row r="5" spans="1:10">
      <c r="J5" s="83" t="s">
        <v>141</v>
      </c>
    </row>
    <row r="7" spans="1:10">
      <c r="A7" s="5" t="s">
        <v>23</v>
      </c>
      <c r="B7" s="6"/>
      <c r="C7" s="6"/>
      <c r="D7" s="6"/>
      <c r="E7" s="6"/>
      <c r="F7" s="6"/>
    </row>
    <row r="8" spans="1:10">
      <c r="A8" s="52" t="s">
        <v>25</v>
      </c>
      <c r="B8" s="53" t="s">
        <v>26</v>
      </c>
      <c r="C8" s="53" t="s">
        <v>27</v>
      </c>
      <c r="D8" s="53" t="s">
        <v>28</v>
      </c>
      <c r="E8" s="54" t="s">
        <v>60</v>
      </c>
      <c r="F8" s="54" t="s">
        <v>29</v>
      </c>
    </row>
    <row r="9" spans="1:10">
      <c r="A9" s="16">
        <v>101</v>
      </c>
      <c r="B9" s="14" t="s">
        <v>30</v>
      </c>
      <c r="C9" s="15" t="s">
        <v>31</v>
      </c>
      <c r="D9" s="16">
        <v>21</v>
      </c>
      <c r="E9" s="17">
        <v>38833</v>
      </c>
      <c r="F9" s="25">
        <v>31586</v>
      </c>
    </row>
    <row r="10" spans="1:10">
      <c r="A10" s="16">
        <v>102</v>
      </c>
      <c r="B10" s="14" t="s">
        <v>32</v>
      </c>
      <c r="C10" s="15" t="s">
        <v>33</v>
      </c>
      <c r="D10" s="16">
        <v>20</v>
      </c>
      <c r="E10" s="17">
        <v>38754</v>
      </c>
      <c r="F10" s="25">
        <v>38053</v>
      </c>
    </row>
    <row r="11" spans="1:10">
      <c r="A11" s="16">
        <v>103</v>
      </c>
      <c r="B11" s="14" t="s">
        <v>34</v>
      </c>
      <c r="C11" s="15">
        <v>41991</v>
      </c>
      <c r="D11" s="16">
        <v>25</v>
      </c>
      <c r="E11" s="17">
        <v>38860</v>
      </c>
      <c r="F11" s="25">
        <v>39593</v>
      </c>
    </row>
    <row r="12" spans="1:10">
      <c r="A12" s="16">
        <v>104</v>
      </c>
      <c r="B12" s="14" t="s">
        <v>10</v>
      </c>
      <c r="C12" s="15">
        <v>37119</v>
      </c>
      <c r="D12" s="16">
        <v>26</v>
      </c>
      <c r="E12" s="17">
        <v>38902</v>
      </c>
      <c r="F12" s="25">
        <v>32484</v>
      </c>
    </row>
    <row r="13" spans="1:10">
      <c r="A13" s="16">
        <v>105</v>
      </c>
      <c r="B13" s="14" t="s">
        <v>36</v>
      </c>
      <c r="C13" s="15">
        <v>31358</v>
      </c>
      <c r="D13" s="16">
        <v>21</v>
      </c>
      <c r="E13" s="17">
        <v>39445</v>
      </c>
      <c r="F13" s="25">
        <v>28751</v>
      </c>
    </row>
    <row r="14" spans="1:10">
      <c r="A14" s="16">
        <v>106</v>
      </c>
      <c r="B14" s="14" t="s">
        <v>38</v>
      </c>
      <c r="C14" s="15">
        <v>12140</v>
      </c>
      <c r="D14" s="16">
        <v>27</v>
      </c>
      <c r="E14" s="17">
        <v>38873</v>
      </c>
      <c r="F14" s="25">
        <v>30520</v>
      </c>
    </row>
    <row r="15" spans="1:10">
      <c r="A15" s="16">
        <v>107</v>
      </c>
      <c r="B15" s="14" t="s">
        <v>39</v>
      </c>
      <c r="C15" s="15">
        <v>42045</v>
      </c>
      <c r="D15" s="16">
        <v>20</v>
      </c>
      <c r="E15" s="17">
        <v>39019</v>
      </c>
      <c r="F15" s="25">
        <v>32180</v>
      </c>
    </row>
    <row r="16" spans="1:10">
      <c r="A16" s="16">
        <v>108</v>
      </c>
      <c r="B16" s="14" t="s">
        <v>41</v>
      </c>
      <c r="C16" s="15">
        <v>63835</v>
      </c>
      <c r="D16" s="16">
        <v>27</v>
      </c>
      <c r="E16" s="17">
        <v>38857</v>
      </c>
      <c r="F16" s="25">
        <v>28363</v>
      </c>
    </row>
    <row r="17" spans="1:6">
      <c r="A17" s="16"/>
      <c r="B17" s="14" t="s">
        <v>43</v>
      </c>
      <c r="C17" s="15"/>
      <c r="D17" s="16"/>
      <c r="E17" s="17">
        <v>38928</v>
      </c>
      <c r="F17" s="25">
        <v>0.97</v>
      </c>
    </row>
    <row r="18" spans="1:6">
      <c r="A18" s="16">
        <v>110</v>
      </c>
      <c r="B18" s="14" t="s">
        <v>44</v>
      </c>
      <c r="C18" s="15">
        <v>84740</v>
      </c>
      <c r="D18" s="16">
        <v>20</v>
      </c>
      <c r="E18" s="17">
        <v>38722</v>
      </c>
      <c r="F18" s="25">
        <v>26643</v>
      </c>
    </row>
    <row r="19" spans="1:6">
      <c r="A19" s="16">
        <v>111</v>
      </c>
      <c r="B19" s="14" t="s">
        <v>45</v>
      </c>
      <c r="C19" s="15">
        <v>66825</v>
      </c>
      <c r="D19" s="16">
        <v>27</v>
      </c>
      <c r="E19" s="17">
        <v>38921</v>
      </c>
      <c r="F19" s="25">
        <v>42573</v>
      </c>
    </row>
    <row r="20" spans="1:6">
      <c r="A20" s="16">
        <v>112</v>
      </c>
      <c r="B20" s="14" t="s">
        <v>46</v>
      </c>
      <c r="C20" s="15">
        <v>65350</v>
      </c>
      <c r="D20" s="16">
        <v>26</v>
      </c>
      <c r="E20" s="17">
        <v>39072</v>
      </c>
      <c r="F20" s="25">
        <v>46131</v>
      </c>
    </row>
    <row r="21" spans="1:6">
      <c r="A21" s="14"/>
      <c r="B21" s="14"/>
      <c r="C21" s="14"/>
      <c r="D21" s="14"/>
      <c r="E21" s="14"/>
      <c r="F21" s="25"/>
    </row>
  </sheetData>
  <phoneticPr fontId="2" type="noConversion"/>
  <hyperlinks>
    <hyperlink ref="J5" location="Info!A1" display="  &lt;&lt;&lt;  Zurück zu Info"/>
  </hyperlinks>
  <pageMargins left="0.78740157499999996" right="0.78740157499999996" top="0.984251969" bottom="0.984251969" header="0.4921259845" footer="0.4921259845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1"/>
  <dimension ref="A1:N18"/>
  <sheetViews>
    <sheetView workbookViewId="0">
      <selection activeCell="B18" sqref="B18"/>
    </sheetView>
  </sheetViews>
  <sheetFormatPr baseColWidth="10" defaultRowHeight="15"/>
  <cols>
    <col min="1" max="1" width="20" style="2" customWidth="1"/>
    <col min="2" max="2" width="14.28515625" style="2" customWidth="1"/>
    <col min="3" max="3" width="11.42578125" style="2"/>
    <col min="4" max="4" width="13.85546875" style="2" customWidth="1"/>
    <col min="5" max="5" width="11.42578125" style="2"/>
    <col min="6" max="6" width="13.7109375" style="2" customWidth="1"/>
    <col min="7" max="7" width="5.7109375" style="2" customWidth="1"/>
    <col min="8" max="8" width="13.7109375" style="2" customWidth="1"/>
    <col min="9" max="9" width="20.85546875" style="2" customWidth="1"/>
    <col min="10" max="10" width="14.7109375" style="2" customWidth="1"/>
    <col min="11" max="11" width="11.42578125" style="2"/>
    <col min="12" max="12" width="9.5703125" style="2" customWidth="1"/>
    <col min="13" max="13" width="9.7109375" style="2" customWidth="1"/>
    <col min="14" max="15" width="11.42578125" style="2"/>
    <col min="16" max="16" width="5.7109375" style="2" customWidth="1"/>
    <col min="17" max="16384" width="11.42578125" style="2"/>
  </cols>
  <sheetData>
    <row r="1" spans="1:14" ht="15.75" thickBot="1">
      <c r="A1" s="5" t="s">
        <v>23</v>
      </c>
      <c r="B1" s="6"/>
      <c r="C1" s="6"/>
      <c r="D1" s="6"/>
      <c r="E1" s="6"/>
      <c r="F1" s="6"/>
      <c r="H1" s="6"/>
      <c r="I1" s="5" t="s">
        <v>24</v>
      </c>
      <c r="J1" s="6"/>
      <c r="K1" s="6"/>
      <c r="L1" s="6"/>
      <c r="M1" s="6"/>
    </row>
    <row r="2" spans="1:14">
      <c r="A2" s="73" t="s">
        <v>25</v>
      </c>
      <c r="B2" s="74" t="s">
        <v>26</v>
      </c>
      <c r="C2" s="74" t="s">
        <v>27</v>
      </c>
      <c r="D2" s="74" t="s">
        <v>28</v>
      </c>
      <c r="E2" s="74" t="s">
        <v>60</v>
      </c>
      <c r="F2" s="75" t="s">
        <v>29</v>
      </c>
      <c r="H2" s="6"/>
      <c r="I2" s="10" t="s">
        <v>25</v>
      </c>
      <c r="J2" s="11" t="s">
        <v>26</v>
      </c>
      <c r="K2" s="11" t="s">
        <v>27</v>
      </c>
      <c r="L2" s="11" t="s">
        <v>28</v>
      </c>
      <c r="M2" s="32" t="s">
        <v>60</v>
      </c>
      <c r="N2" s="33" t="s">
        <v>29</v>
      </c>
    </row>
    <row r="3" spans="1:14" ht="15.75" thickBot="1">
      <c r="A3" s="16">
        <v>101</v>
      </c>
      <c r="B3" s="14" t="s">
        <v>30</v>
      </c>
      <c r="C3" s="15" t="s">
        <v>31</v>
      </c>
      <c r="D3" s="16">
        <v>21</v>
      </c>
      <c r="E3" s="17">
        <v>38833</v>
      </c>
      <c r="F3" s="25">
        <v>31586</v>
      </c>
      <c r="H3" s="25"/>
      <c r="I3" s="19"/>
      <c r="J3" s="20" t="s">
        <v>10</v>
      </c>
      <c r="K3" s="21"/>
      <c r="L3" s="22"/>
      <c r="M3" s="22"/>
      <c r="N3" s="23"/>
    </row>
    <row r="4" spans="1:14">
      <c r="A4" s="16">
        <v>102</v>
      </c>
      <c r="B4" s="14" t="s">
        <v>32</v>
      </c>
      <c r="C4" s="15" t="s">
        <v>33</v>
      </c>
      <c r="D4" s="16">
        <v>20</v>
      </c>
      <c r="E4" s="17">
        <v>38754</v>
      </c>
      <c r="F4" s="25">
        <v>38053</v>
      </c>
      <c r="H4" s="25"/>
      <c r="I4" s="6"/>
      <c r="J4" s="6"/>
      <c r="K4" s="6"/>
      <c r="L4" s="6"/>
      <c r="M4" s="6"/>
    </row>
    <row r="5" spans="1:14">
      <c r="A5" s="16">
        <v>103</v>
      </c>
      <c r="B5" s="14" t="s">
        <v>34</v>
      </c>
      <c r="C5" s="15">
        <v>41991</v>
      </c>
      <c r="D5" s="16">
        <v>25</v>
      </c>
      <c r="E5" s="17">
        <v>38860</v>
      </c>
      <c r="F5" s="25">
        <v>39593</v>
      </c>
      <c r="H5" s="25"/>
      <c r="I5" s="6"/>
      <c r="J5" s="6"/>
      <c r="K5" s="6"/>
      <c r="L5" s="6"/>
      <c r="M5" s="6"/>
    </row>
    <row r="6" spans="1:14">
      <c r="A6" s="16">
        <v>104</v>
      </c>
      <c r="B6" s="14" t="s">
        <v>10</v>
      </c>
      <c r="C6" s="15">
        <v>37119</v>
      </c>
      <c r="D6" s="16">
        <v>26</v>
      </c>
      <c r="E6" s="17">
        <v>38902</v>
      </c>
      <c r="F6" s="25">
        <v>32484</v>
      </c>
      <c r="H6" s="25"/>
      <c r="I6" s="6" t="s">
        <v>35</v>
      </c>
      <c r="J6" s="43">
        <f>DCOUNT(A2:F15,,I2:N3)</f>
        <v>2</v>
      </c>
      <c r="K6" s="38" t="s">
        <v>99</v>
      </c>
      <c r="L6" s="6"/>
      <c r="M6" s="6"/>
    </row>
    <row r="7" spans="1:14">
      <c r="A7" s="16">
        <v>105</v>
      </c>
      <c r="B7" s="14" t="s">
        <v>36</v>
      </c>
      <c r="C7" s="15">
        <v>31358</v>
      </c>
      <c r="D7" s="16">
        <v>21</v>
      </c>
      <c r="E7" s="17">
        <v>39080</v>
      </c>
      <c r="F7" s="25">
        <v>28751</v>
      </c>
      <c r="H7" s="25"/>
      <c r="I7" s="2" t="s">
        <v>37</v>
      </c>
      <c r="J7" s="44">
        <f>DSUM(A2:F15,F2,I2:N3)</f>
        <v>61235</v>
      </c>
      <c r="K7" s="38" t="s">
        <v>100</v>
      </c>
    </row>
    <row r="8" spans="1:14">
      <c r="A8" s="16">
        <v>106</v>
      </c>
      <c r="B8" s="14" t="s">
        <v>38</v>
      </c>
      <c r="C8" s="15">
        <v>12140</v>
      </c>
      <c r="D8" s="16">
        <v>27</v>
      </c>
      <c r="E8" s="17">
        <v>38873</v>
      </c>
      <c r="F8" s="25">
        <v>30520</v>
      </c>
      <c r="H8" s="25"/>
      <c r="I8" s="26"/>
      <c r="J8" s="25">
        <f>DSUM(A2:F15,6,$I$2:$N$3)</f>
        <v>61235</v>
      </c>
      <c r="K8" s="24" t="s">
        <v>101</v>
      </c>
      <c r="L8" s="6"/>
    </row>
    <row r="9" spans="1:14">
      <c r="A9" s="16">
        <v>107</v>
      </c>
      <c r="B9" s="14" t="s">
        <v>39</v>
      </c>
      <c r="C9" s="15">
        <v>42045</v>
      </c>
      <c r="D9" s="16">
        <v>20</v>
      </c>
      <c r="E9" s="17">
        <v>39019</v>
      </c>
      <c r="F9" s="25">
        <v>32180</v>
      </c>
      <c r="H9" s="25"/>
      <c r="I9" s="27" t="s">
        <v>40</v>
      </c>
      <c r="J9" s="25">
        <f>DMIN(A2:F15,6,$I$2:$N$3)</f>
        <v>28751</v>
      </c>
      <c r="K9" s="24" t="s">
        <v>102</v>
      </c>
      <c r="L9" s="6"/>
    </row>
    <row r="10" spans="1:14">
      <c r="A10" s="16">
        <v>108</v>
      </c>
      <c r="B10" s="14" t="s">
        <v>41</v>
      </c>
      <c r="C10" s="15">
        <v>63835</v>
      </c>
      <c r="D10" s="16">
        <v>27</v>
      </c>
      <c r="E10" s="17">
        <v>38857</v>
      </c>
      <c r="F10" s="25">
        <v>28363</v>
      </c>
      <c r="H10" s="25"/>
      <c r="I10" s="27" t="s">
        <v>42</v>
      </c>
      <c r="J10" s="25">
        <f>DMAX(A2:F15,6,$I$2:$N$3)</f>
        <v>32484</v>
      </c>
      <c r="K10" s="24" t="s">
        <v>103</v>
      </c>
    </row>
    <row r="11" spans="1:14">
      <c r="A11" s="16"/>
      <c r="B11" s="14" t="s">
        <v>43</v>
      </c>
      <c r="C11" s="15"/>
      <c r="D11" s="16"/>
      <c r="E11" s="17">
        <v>38928</v>
      </c>
      <c r="F11" s="25">
        <v>0.97</v>
      </c>
      <c r="H11" s="25"/>
    </row>
    <row r="12" spans="1:14">
      <c r="A12" s="16">
        <v>110</v>
      </c>
      <c r="B12" s="14" t="s">
        <v>44</v>
      </c>
      <c r="C12" s="15">
        <v>84740</v>
      </c>
      <c r="D12" s="16">
        <v>20</v>
      </c>
      <c r="E12" s="17">
        <v>38722</v>
      </c>
      <c r="F12" s="25">
        <v>26643</v>
      </c>
      <c r="H12" s="25"/>
    </row>
    <row r="13" spans="1:14">
      <c r="A13" s="16">
        <v>111</v>
      </c>
      <c r="B13" s="14" t="s">
        <v>45</v>
      </c>
      <c r="C13" s="15">
        <v>66825</v>
      </c>
      <c r="D13" s="16">
        <v>27</v>
      </c>
      <c r="E13" s="17">
        <v>38921</v>
      </c>
      <c r="F13" s="25">
        <v>42573</v>
      </c>
      <c r="H13" s="25"/>
      <c r="L13" s="6"/>
    </row>
    <row r="14" spans="1:14">
      <c r="A14" s="16">
        <v>112</v>
      </c>
      <c r="B14" s="14" t="s">
        <v>46</v>
      </c>
      <c r="C14" s="15">
        <v>65350</v>
      </c>
      <c r="D14" s="16">
        <v>26</v>
      </c>
      <c r="E14" s="17">
        <v>39072</v>
      </c>
      <c r="F14" s="25">
        <v>46131</v>
      </c>
      <c r="H14" s="25"/>
      <c r="L14" s="6"/>
    </row>
    <row r="15" spans="1:14" ht="15.75" thickBot="1">
      <c r="A15" s="28"/>
      <c r="B15" s="22"/>
      <c r="C15" s="22"/>
      <c r="D15" s="22"/>
      <c r="E15" s="22"/>
      <c r="F15" s="29"/>
      <c r="H15" s="25"/>
    </row>
    <row r="16" spans="1:14">
      <c r="A16" s="6"/>
      <c r="B16" s="6"/>
      <c r="C16" s="6"/>
      <c r="D16" s="6"/>
      <c r="E16" s="6"/>
      <c r="F16" s="6"/>
      <c r="H16" s="6"/>
    </row>
    <row r="18" spans="2:2">
      <c r="B18" s="83" t="s">
        <v>141</v>
      </c>
    </row>
  </sheetData>
  <phoneticPr fontId="0" type="noConversion"/>
  <hyperlinks>
    <hyperlink ref="B18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4"/>
  <dimension ref="A1:F18"/>
  <sheetViews>
    <sheetView workbookViewId="0">
      <selection activeCell="B18" sqref="B18"/>
    </sheetView>
  </sheetViews>
  <sheetFormatPr baseColWidth="10" defaultRowHeight="15"/>
  <cols>
    <col min="1" max="1" width="17.28515625" style="2" customWidth="1"/>
    <col min="2" max="5" width="11.42578125" style="2"/>
    <col min="6" max="6" width="13.7109375" style="2" customWidth="1"/>
    <col min="7" max="7" width="5.7109375" style="2" customWidth="1"/>
    <col min="8" max="16384" width="11.42578125" style="2"/>
  </cols>
  <sheetData>
    <row r="1" spans="1:6" ht="15.75" thickBot="1">
      <c r="A1" s="5" t="s">
        <v>23</v>
      </c>
      <c r="B1" s="6"/>
      <c r="C1" s="6"/>
      <c r="D1" s="6"/>
      <c r="E1" s="6"/>
      <c r="F1" s="6"/>
    </row>
    <row r="2" spans="1:6">
      <c r="A2" s="7" t="s">
        <v>25</v>
      </c>
      <c r="B2" s="8" t="s">
        <v>26</v>
      </c>
      <c r="C2" s="8" t="s">
        <v>27</v>
      </c>
      <c r="D2" s="8" t="s">
        <v>28</v>
      </c>
      <c r="E2" s="8" t="s">
        <v>60</v>
      </c>
      <c r="F2" s="9" t="s">
        <v>29</v>
      </c>
    </row>
    <row r="3" spans="1:6">
      <c r="A3" s="13">
        <v>101</v>
      </c>
      <c r="B3" s="14" t="s">
        <v>30</v>
      </c>
      <c r="C3" s="15" t="s">
        <v>31</v>
      </c>
      <c r="D3" s="16">
        <v>21</v>
      </c>
      <c r="E3" s="17">
        <v>38103</v>
      </c>
      <c r="F3" s="18">
        <v>31586</v>
      </c>
    </row>
    <row r="4" spans="1:6">
      <c r="A4" s="13">
        <v>102</v>
      </c>
      <c r="B4" s="14" t="s">
        <v>32</v>
      </c>
      <c r="C4" s="15" t="s">
        <v>33</v>
      </c>
      <c r="D4" s="16">
        <v>20</v>
      </c>
      <c r="E4" s="17">
        <v>38023</v>
      </c>
      <c r="F4" s="18">
        <v>38053</v>
      </c>
    </row>
    <row r="5" spans="1:6">
      <c r="A5" s="13">
        <v>103</v>
      </c>
      <c r="B5" s="14" t="s">
        <v>34</v>
      </c>
      <c r="C5" s="15">
        <v>41991</v>
      </c>
      <c r="D5" s="16">
        <v>25</v>
      </c>
      <c r="E5" s="17">
        <v>38495</v>
      </c>
      <c r="F5" s="18">
        <v>39593</v>
      </c>
    </row>
    <row r="6" spans="1:6">
      <c r="A6" s="13">
        <v>104</v>
      </c>
      <c r="B6" s="14" t="s">
        <v>10</v>
      </c>
      <c r="C6" s="15">
        <v>37119</v>
      </c>
      <c r="D6" s="16">
        <v>26</v>
      </c>
      <c r="E6" s="17">
        <v>38172</v>
      </c>
      <c r="F6" s="18">
        <v>32484</v>
      </c>
    </row>
    <row r="7" spans="1:6">
      <c r="A7" s="13">
        <v>105</v>
      </c>
      <c r="B7" s="14" t="s">
        <v>36</v>
      </c>
      <c r="C7" s="15">
        <v>31358</v>
      </c>
      <c r="D7" s="16">
        <v>21</v>
      </c>
      <c r="E7" s="17">
        <v>37984</v>
      </c>
      <c r="F7" s="18">
        <v>28751</v>
      </c>
    </row>
    <row r="8" spans="1:6">
      <c r="A8" s="13">
        <v>106</v>
      </c>
      <c r="B8" s="14" t="s">
        <v>38</v>
      </c>
      <c r="C8" s="15">
        <v>12140</v>
      </c>
      <c r="D8" s="16">
        <v>27</v>
      </c>
      <c r="E8" s="17">
        <v>38143</v>
      </c>
      <c r="F8" s="18">
        <v>30520</v>
      </c>
    </row>
    <row r="9" spans="1:6">
      <c r="A9" s="13">
        <v>107</v>
      </c>
      <c r="B9" s="14" t="s">
        <v>39</v>
      </c>
      <c r="C9" s="15">
        <v>42045</v>
      </c>
      <c r="D9" s="16">
        <v>20</v>
      </c>
      <c r="E9" s="17">
        <v>38289</v>
      </c>
      <c r="F9" s="18">
        <v>32180</v>
      </c>
    </row>
    <row r="10" spans="1:6">
      <c r="A10" s="13">
        <v>108</v>
      </c>
      <c r="B10" s="14" t="s">
        <v>41</v>
      </c>
      <c r="C10" s="15">
        <v>63835</v>
      </c>
      <c r="D10" s="16">
        <v>27</v>
      </c>
      <c r="E10" s="17">
        <v>38492</v>
      </c>
      <c r="F10" s="18">
        <v>28363</v>
      </c>
    </row>
    <row r="11" spans="1:6">
      <c r="A11" s="13"/>
      <c r="B11" s="14" t="s">
        <v>43</v>
      </c>
      <c r="C11" s="15"/>
      <c r="D11" s="16"/>
      <c r="E11" s="17">
        <v>38198</v>
      </c>
      <c r="F11" s="18">
        <v>0.97</v>
      </c>
    </row>
    <row r="12" spans="1:6">
      <c r="A12" s="13">
        <v>110</v>
      </c>
      <c r="B12" s="14" t="s">
        <v>44</v>
      </c>
      <c r="C12" s="15">
        <v>84740</v>
      </c>
      <c r="D12" s="16">
        <v>20</v>
      </c>
      <c r="E12" s="17">
        <v>38357</v>
      </c>
      <c r="F12" s="18">
        <v>26643</v>
      </c>
    </row>
    <row r="13" spans="1:6">
      <c r="A13" s="13">
        <v>111</v>
      </c>
      <c r="B13" s="14" t="s">
        <v>45</v>
      </c>
      <c r="C13" s="15">
        <v>66825</v>
      </c>
      <c r="D13" s="16">
        <v>27</v>
      </c>
      <c r="E13" s="17">
        <v>38191</v>
      </c>
      <c r="F13" s="18">
        <v>42573</v>
      </c>
    </row>
    <row r="14" spans="1:6">
      <c r="A14" s="13">
        <v>112</v>
      </c>
      <c r="B14" s="14" t="s">
        <v>46</v>
      </c>
      <c r="C14" s="15">
        <v>65350</v>
      </c>
      <c r="D14" s="16">
        <v>26</v>
      </c>
      <c r="E14" s="17">
        <v>38342</v>
      </c>
      <c r="F14" s="18">
        <v>46131</v>
      </c>
    </row>
    <row r="15" spans="1:6" ht="15.75" thickBot="1">
      <c r="A15" s="28"/>
      <c r="B15" s="22"/>
      <c r="C15" s="22"/>
      <c r="D15" s="22"/>
      <c r="E15" s="22"/>
      <c r="F15" s="29"/>
    </row>
    <row r="16" spans="1:6">
      <c r="A16" s="6"/>
      <c r="B16" s="6"/>
      <c r="C16" s="6"/>
      <c r="D16" s="6"/>
      <c r="E16" s="6"/>
      <c r="F16" s="6"/>
    </row>
    <row r="18" spans="2:2">
      <c r="B18" s="83" t="s">
        <v>141</v>
      </c>
    </row>
  </sheetData>
  <phoneticPr fontId="0" type="noConversion"/>
  <hyperlinks>
    <hyperlink ref="B18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9"/>
  <dimension ref="A1:J18"/>
  <sheetViews>
    <sheetView workbookViewId="0">
      <selection activeCell="B18" sqref="B18"/>
    </sheetView>
  </sheetViews>
  <sheetFormatPr baseColWidth="10" defaultRowHeight="15"/>
  <cols>
    <col min="1" max="1" width="17.7109375" style="2" customWidth="1"/>
    <col min="2" max="5" width="11.42578125" style="2"/>
    <col min="6" max="6" width="13.7109375" style="2" customWidth="1"/>
    <col min="7" max="7" width="5.7109375" style="2" customWidth="1"/>
    <col min="8" max="9" width="20.7109375" style="2" customWidth="1"/>
    <col min="10" max="10" width="30.140625" style="2" customWidth="1"/>
    <col min="11" max="11" width="5.7109375" style="2" customWidth="1"/>
    <col min="12" max="16384" width="11.42578125" style="2"/>
  </cols>
  <sheetData>
    <row r="1" spans="1:10" ht="15.75" thickBot="1">
      <c r="A1" s="5" t="s">
        <v>23</v>
      </c>
      <c r="B1" s="6"/>
      <c r="C1" s="6"/>
      <c r="D1" s="6"/>
      <c r="E1" s="6"/>
      <c r="F1" s="6"/>
      <c r="H1" s="5" t="s">
        <v>24</v>
      </c>
    </row>
    <row r="2" spans="1:10">
      <c r="A2" s="7" t="s">
        <v>25</v>
      </c>
      <c r="B2" s="8" t="s">
        <v>26</v>
      </c>
      <c r="C2" s="8" t="s">
        <v>27</v>
      </c>
      <c r="D2" s="8" t="s">
        <v>28</v>
      </c>
      <c r="E2" s="8" t="s">
        <v>60</v>
      </c>
      <c r="F2" s="9" t="s">
        <v>29</v>
      </c>
      <c r="H2" s="10" t="s">
        <v>25</v>
      </c>
      <c r="I2" s="40" t="s">
        <v>25</v>
      </c>
      <c r="J2" s="40" t="s">
        <v>25</v>
      </c>
    </row>
    <row r="3" spans="1:10" ht="15.75" thickBot="1">
      <c r="A3" s="13">
        <v>101</v>
      </c>
      <c r="B3" s="14" t="s">
        <v>30</v>
      </c>
      <c r="C3" s="15" t="s">
        <v>31</v>
      </c>
      <c r="D3" s="16">
        <v>21</v>
      </c>
      <c r="E3" s="17">
        <v>38103</v>
      </c>
      <c r="F3" s="18">
        <v>31586</v>
      </c>
      <c r="H3" s="41" t="s">
        <v>47</v>
      </c>
      <c r="I3" s="42" t="s">
        <v>17</v>
      </c>
      <c r="J3" s="42" t="s">
        <v>48</v>
      </c>
    </row>
    <row r="4" spans="1:10">
      <c r="A4" s="13">
        <v>102</v>
      </c>
      <c r="B4" s="14" t="s">
        <v>32</v>
      </c>
      <c r="C4" s="15" t="s">
        <v>33</v>
      </c>
      <c r="D4" s="16">
        <v>20</v>
      </c>
      <c r="E4" s="17">
        <v>38023</v>
      </c>
      <c r="F4" s="18">
        <v>38053</v>
      </c>
    </row>
    <row r="5" spans="1:10">
      <c r="A5" s="13">
        <v>103</v>
      </c>
      <c r="B5" s="14" t="s">
        <v>34</v>
      </c>
      <c r="C5" s="15">
        <v>41991</v>
      </c>
      <c r="D5" s="16">
        <v>25</v>
      </c>
      <c r="E5" s="17">
        <v>38495</v>
      </c>
      <c r="F5" s="18">
        <v>39593</v>
      </c>
    </row>
    <row r="6" spans="1:10">
      <c r="A6" s="13">
        <v>104</v>
      </c>
      <c r="B6" s="14" t="s">
        <v>10</v>
      </c>
      <c r="C6" s="15">
        <v>37119</v>
      </c>
      <c r="D6" s="16">
        <v>26</v>
      </c>
      <c r="E6" s="17">
        <v>38172</v>
      </c>
      <c r="F6" s="18">
        <v>32484</v>
      </c>
      <c r="H6" s="6" t="s">
        <v>35</v>
      </c>
      <c r="I6" s="2">
        <f>DCOUNT(A2:F15,,H2:J3)</f>
        <v>2</v>
      </c>
      <c r="J6" s="24" t="s">
        <v>82</v>
      </c>
    </row>
    <row r="7" spans="1:10">
      <c r="A7" s="13">
        <v>105</v>
      </c>
      <c r="B7" s="14" t="s">
        <v>36</v>
      </c>
      <c r="C7" s="15">
        <v>31358</v>
      </c>
      <c r="D7" s="16">
        <v>21</v>
      </c>
      <c r="E7" s="17">
        <v>37984</v>
      </c>
      <c r="F7" s="18">
        <v>28751</v>
      </c>
      <c r="H7" s="2" t="s">
        <v>37</v>
      </c>
      <c r="I7" s="25">
        <f>DSUM(A2:F15,F2,H2:J3)</f>
        <v>62700</v>
      </c>
      <c r="J7" s="24" t="s">
        <v>83</v>
      </c>
    </row>
    <row r="8" spans="1:10">
      <c r="A8" s="13">
        <v>106</v>
      </c>
      <c r="B8" s="14" t="s">
        <v>38</v>
      </c>
      <c r="C8" s="15">
        <v>12140</v>
      </c>
      <c r="D8" s="16">
        <v>27</v>
      </c>
      <c r="E8" s="17">
        <v>38143</v>
      </c>
      <c r="F8" s="18">
        <v>30520</v>
      </c>
      <c r="H8" s="26"/>
      <c r="I8" s="25">
        <f>DSUM(A2:F15,6,$H$2:$J$3)</f>
        <v>62700</v>
      </c>
      <c r="J8" s="24" t="s">
        <v>84</v>
      </c>
    </row>
    <row r="9" spans="1:10">
      <c r="A9" s="13">
        <v>107</v>
      </c>
      <c r="B9" s="14" t="s">
        <v>39</v>
      </c>
      <c r="C9" s="15">
        <v>42045</v>
      </c>
      <c r="D9" s="16">
        <v>20</v>
      </c>
      <c r="E9" s="17">
        <v>38289</v>
      </c>
      <c r="F9" s="18">
        <v>32180</v>
      </c>
      <c r="H9" s="27" t="s">
        <v>40</v>
      </c>
      <c r="I9" s="25">
        <f>DMIN(A2:F15,6,$H$2:$J$3)</f>
        <v>30520</v>
      </c>
      <c r="J9" s="24" t="s">
        <v>85</v>
      </c>
    </row>
    <row r="10" spans="1:10">
      <c r="A10" s="13">
        <v>108</v>
      </c>
      <c r="B10" s="14" t="s">
        <v>41</v>
      </c>
      <c r="C10" s="15">
        <v>63835</v>
      </c>
      <c r="D10" s="16">
        <v>27</v>
      </c>
      <c r="E10" s="17">
        <v>38492</v>
      </c>
      <c r="F10" s="18">
        <v>28363</v>
      </c>
      <c r="H10" s="27" t="s">
        <v>42</v>
      </c>
      <c r="I10" s="25">
        <f>DMAX(A2:F15,6,$H$2:$J$3)</f>
        <v>32180</v>
      </c>
      <c r="J10" s="24" t="s">
        <v>86</v>
      </c>
    </row>
    <row r="11" spans="1:10">
      <c r="A11" s="13"/>
      <c r="B11" s="14" t="s">
        <v>43</v>
      </c>
      <c r="C11" s="15"/>
      <c r="D11" s="16"/>
      <c r="E11" s="17">
        <v>38198</v>
      </c>
      <c r="F11" s="18">
        <v>0.97</v>
      </c>
    </row>
    <row r="12" spans="1:10">
      <c r="A12" s="13">
        <v>110</v>
      </c>
      <c r="B12" s="14" t="s">
        <v>44</v>
      </c>
      <c r="C12" s="15">
        <v>84740</v>
      </c>
      <c r="D12" s="16">
        <v>20</v>
      </c>
      <c r="E12" s="17">
        <v>38357</v>
      </c>
      <c r="F12" s="18">
        <v>26643</v>
      </c>
    </row>
    <row r="13" spans="1:10">
      <c r="A13" s="13">
        <v>111</v>
      </c>
      <c r="B13" s="14" t="s">
        <v>45</v>
      </c>
      <c r="C13" s="15">
        <v>66825</v>
      </c>
      <c r="D13" s="16">
        <v>27</v>
      </c>
      <c r="E13" s="17">
        <v>38191</v>
      </c>
      <c r="F13" s="18">
        <v>42573</v>
      </c>
    </row>
    <row r="14" spans="1:10">
      <c r="A14" s="13">
        <v>112</v>
      </c>
      <c r="B14" s="14" t="s">
        <v>46</v>
      </c>
      <c r="C14" s="15">
        <v>65350</v>
      </c>
      <c r="D14" s="16">
        <v>26</v>
      </c>
      <c r="E14" s="17">
        <v>38342</v>
      </c>
      <c r="F14" s="18">
        <v>46131</v>
      </c>
    </row>
    <row r="15" spans="1:10" ht="15.75" thickBot="1">
      <c r="A15" s="28"/>
      <c r="B15" s="22"/>
      <c r="C15" s="22"/>
      <c r="D15" s="22"/>
      <c r="E15" s="22"/>
      <c r="F15" s="29"/>
    </row>
    <row r="18" spans="2:2">
      <c r="B18" s="83" t="s">
        <v>141</v>
      </c>
    </row>
  </sheetData>
  <phoneticPr fontId="0" type="noConversion"/>
  <hyperlinks>
    <hyperlink ref="B18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2"/>
  <dimension ref="A1:N19"/>
  <sheetViews>
    <sheetView workbookViewId="0">
      <selection activeCell="B19" sqref="B19"/>
    </sheetView>
  </sheetViews>
  <sheetFormatPr baseColWidth="10" defaultRowHeight="15"/>
  <cols>
    <col min="1" max="1" width="18.140625" style="2" customWidth="1"/>
    <col min="2" max="5" width="11.42578125" style="2"/>
    <col min="6" max="6" width="14.42578125" style="2" customWidth="1"/>
    <col min="7" max="7" width="5.7109375" style="2" customWidth="1"/>
    <col min="8" max="8" width="18.85546875" style="2" customWidth="1"/>
    <col min="9" max="9" width="13.7109375" style="2" customWidth="1"/>
    <col min="10" max="10" width="11.42578125" style="2"/>
    <col min="11" max="11" width="14.7109375" style="2" customWidth="1"/>
    <col min="12" max="13" width="11.42578125" style="2"/>
    <col min="14" max="14" width="5.7109375" style="2" customWidth="1"/>
    <col min="15" max="16384" width="11.42578125" style="2"/>
  </cols>
  <sheetData>
    <row r="1" spans="1:14" ht="15.75" thickBot="1">
      <c r="A1" s="5" t="s">
        <v>23</v>
      </c>
      <c r="B1" s="6"/>
      <c r="C1" s="6"/>
      <c r="D1" s="6"/>
      <c r="E1" s="6"/>
      <c r="F1" s="6"/>
      <c r="H1" s="5" t="s">
        <v>24</v>
      </c>
      <c r="I1" s="6"/>
      <c r="J1" s="6"/>
      <c r="K1" s="6"/>
      <c r="L1" s="6"/>
      <c r="M1" s="6"/>
    </row>
    <row r="2" spans="1:14">
      <c r="A2" s="7" t="s">
        <v>25</v>
      </c>
      <c r="B2" s="8" t="s">
        <v>26</v>
      </c>
      <c r="C2" s="8" t="s">
        <v>27</v>
      </c>
      <c r="D2" s="8" t="s">
        <v>28</v>
      </c>
      <c r="E2" s="8" t="s">
        <v>60</v>
      </c>
      <c r="F2" s="31" t="s">
        <v>29</v>
      </c>
      <c r="H2" s="10" t="s">
        <v>25</v>
      </c>
      <c r="I2" s="11" t="s">
        <v>26</v>
      </c>
      <c r="J2" s="11" t="s">
        <v>27</v>
      </c>
      <c r="K2" s="11" t="s">
        <v>28</v>
      </c>
      <c r="L2" s="32" t="s">
        <v>60</v>
      </c>
      <c r="M2" s="33" t="s">
        <v>29</v>
      </c>
      <c r="N2" s="6"/>
    </row>
    <row r="3" spans="1:14">
      <c r="A3" s="13">
        <v>101</v>
      </c>
      <c r="B3" s="14" t="s">
        <v>30</v>
      </c>
      <c r="C3" s="15" t="s">
        <v>31</v>
      </c>
      <c r="D3" s="16">
        <v>21</v>
      </c>
      <c r="E3" s="17">
        <v>38833</v>
      </c>
      <c r="F3" s="34">
        <v>31586</v>
      </c>
      <c r="H3" s="35"/>
      <c r="I3" s="36" t="s">
        <v>10</v>
      </c>
      <c r="J3" s="14" t="s">
        <v>49</v>
      </c>
      <c r="K3" s="14"/>
      <c r="L3" s="14"/>
      <c r="M3" s="37"/>
      <c r="N3" s="6"/>
    </row>
    <row r="4" spans="1:14" ht="15.75" thickBot="1">
      <c r="A4" s="13">
        <v>102</v>
      </c>
      <c r="B4" s="14" t="s">
        <v>32</v>
      </c>
      <c r="C4" s="15" t="s">
        <v>33</v>
      </c>
      <c r="D4" s="16">
        <v>20</v>
      </c>
      <c r="E4" s="17">
        <v>38754</v>
      </c>
      <c r="F4" s="34">
        <v>38053</v>
      </c>
      <c r="H4" s="28" t="s">
        <v>50</v>
      </c>
      <c r="I4" s="22" t="s">
        <v>32</v>
      </c>
      <c r="J4" s="22"/>
      <c r="K4" s="22"/>
      <c r="L4" s="22"/>
      <c r="M4" s="23"/>
      <c r="N4" s="6"/>
    </row>
    <row r="5" spans="1:14">
      <c r="A5" s="13">
        <v>103</v>
      </c>
      <c r="B5" s="14" t="s">
        <v>34</v>
      </c>
      <c r="C5" s="15">
        <v>41991</v>
      </c>
      <c r="D5" s="16">
        <v>25</v>
      </c>
      <c r="E5" s="17">
        <v>38495</v>
      </c>
      <c r="F5" s="34">
        <v>39593</v>
      </c>
      <c r="H5" s="6"/>
      <c r="I5" s="6"/>
      <c r="J5" s="6"/>
      <c r="K5" s="6"/>
      <c r="L5" s="6"/>
      <c r="M5" s="6"/>
    </row>
    <row r="6" spans="1:14">
      <c r="A6" s="13">
        <v>104</v>
      </c>
      <c r="B6" s="14" t="s">
        <v>10</v>
      </c>
      <c r="C6" s="15">
        <v>37119</v>
      </c>
      <c r="D6" s="16">
        <v>26</v>
      </c>
      <c r="E6" s="17">
        <v>38902</v>
      </c>
      <c r="F6" s="34">
        <v>32484</v>
      </c>
      <c r="H6" s="27" t="s">
        <v>51</v>
      </c>
      <c r="I6" s="6">
        <f>DCOUNT(A2:F15,,$H$2:$M$4)</f>
        <v>3</v>
      </c>
      <c r="J6" s="38" t="s">
        <v>87</v>
      </c>
      <c r="K6" s="6"/>
      <c r="L6" s="6"/>
      <c r="M6" s="6"/>
    </row>
    <row r="7" spans="1:14">
      <c r="A7" s="13">
        <v>105</v>
      </c>
      <c r="B7" s="14" t="s">
        <v>36</v>
      </c>
      <c r="C7" s="15">
        <v>31358</v>
      </c>
      <c r="D7" s="16">
        <v>21</v>
      </c>
      <c r="E7" s="17">
        <v>39445</v>
      </c>
      <c r="F7" s="34">
        <v>28751</v>
      </c>
      <c r="H7" s="27" t="s">
        <v>52</v>
      </c>
      <c r="I7" s="25">
        <f>DSUM(A2:F15,"Umsatz",$H$2:$M$4)</f>
        <v>99288</v>
      </c>
      <c r="J7" s="38" t="s">
        <v>88</v>
      </c>
      <c r="K7" s="6"/>
      <c r="L7" s="6"/>
      <c r="M7" s="6"/>
    </row>
    <row r="8" spans="1:14">
      <c r="A8" s="13">
        <v>106</v>
      </c>
      <c r="B8" s="14" t="s">
        <v>38</v>
      </c>
      <c r="C8" s="15">
        <v>12140</v>
      </c>
      <c r="D8" s="16">
        <v>27</v>
      </c>
      <c r="E8" s="17">
        <v>38873</v>
      </c>
      <c r="F8" s="34">
        <v>30520</v>
      </c>
      <c r="H8" s="26"/>
      <c r="I8" s="25">
        <f>DSUM(A2:F15,6,$H$2:$M$4)</f>
        <v>99288</v>
      </c>
      <c r="J8" s="24" t="s">
        <v>89</v>
      </c>
    </row>
    <row r="9" spans="1:14">
      <c r="A9" s="13">
        <v>107</v>
      </c>
      <c r="B9" s="14" t="s">
        <v>39</v>
      </c>
      <c r="C9" s="15">
        <v>42045</v>
      </c>
      <c r="D9" s="16">
        <v>20</v>
      </c>
      <c r="E9" s="17">
        <v>39019</v>
      </c>
      <c r="F9" s="34">
        <v>32180</v>
      </c>
      <c r="H9" s="27" t="s">
        <v>40</v>
      </c>
      <c r="I9" s="25">
        <f>DMIN(A2:F15,6,$H$2:$M$4)</f>
        <v>28751</v>
      </c>
      <c r="J9" s="24" t="s">
        <v>90</v>
      </c>
    </row>
    <row r="10" spans="1:14">
      <c r="A10" s="13">
        <v>108</v>
      </c>
      <c r="B10" s="14" t="s">
        <v>41</v>
      </c>
      <c r="C10" s="15">
        <v>63835</v>
      </c>
      <c r="D10" s="16">
        <v>27</v>
      </c>
      <c r="E10" s="17">
        <v>38492</v>
      </c>
      <c r="F10" s="34">
        <v>28363</v>
      </c>
      <c r="H10" s="27" t="s">
        <v>42</v>
      </c>
      <c r="I10" s="25">
        <f>DMAX(A2:F15,6,$H$2:$M$4)</f>
        <v>38053</v>
      </c>
      <c r="J10" s="24" t="s">
        <v>91</v>
      </c>
    </row>
    <row r="11" spans="1:14">
      <c r="A11" s="13"/>
      <c r="B11" s="14" t="s">
        <v>43</v>
      </c>
      <c r="C11" s="15"/>
      <c r="D11" s="16"/>
      <c r="E11" s="17">
        <v>38928</v>
      </c>
      <c r="F11" s="34">
        <v>0.97</v>
      </c>
    </row>
    <row r="12" spans="1:14">
      <c r="A12" s="13">
        <v>110</v>
      </c>
      <c r="B12" s="14" t="s">
        <v>44</v>
      </c>
      <c r="C12" s="15">
        <v>84740</v>
      </c>
      <c r="D12" s="16">
        <v>20</v>
      </c>
      <c r="E12" s="17">
        <v>38357</v>
      </c>
      <c r="F12" s="34">
        <v>26643</v>
      </c>
    </row>
    <row r="13" spans="1:14">
      <c r="A13" s="13">
        <v>111</v>
      </c>
      <c r="B13" s="14" t="s">
        <v>45</v>
      </c>
      <c r="C13" s="15">
        <v>66825</v>
      </c>
      <c r="D13" s="16">
        <v>27</v>
      </c>
      <c r="E13" s="17">
        <v>38921</v>
      </c>
      <c r="F13" s="34">
        <v>42573</v>
      </c>
    </row>
    <row r="14" spans="1:14">
      <c r="A14" s="13">
        <v>112</v>
      </c>
      <c r="B14" s="14" t="s">
        <v>46</v>
      </c>
      <c r="C14" s="15">
        <v>65350</v>
      </c>
      <c r="D14" s="16">
        <v>26</v>
      </c>
      <c r="E14" s="17">
        <v>39072</v>
      </c>
      <c r="F14" s="34">
        <v>46131</v>
      </c>
    </row>
    <row r="15" spans="1:14" ht="15.75" thickBot="1">
      <c r="A15" s="28"/>
      <c r="B15" s="22"/>
      <c r="C15" s="22"/>
      <c r="D15" s="22"/>
      <c r="E15" s="22"/>
      <c r="F15" s="39"/>
    </row>
    <row r="16" spans="1:14">
      <c r="F16" s="6"/>
    </row>
    <row r="19" spans="2:2">
      <c r="B19" s="83" t="s">
        <v>141</v>
      </c>
    </row>
  </sheetData>
  <phoneticPr fontId="0" type="noConversion"/>
  <hyperlinks>
    <hyperlink ref="B19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3"/>
  <dimension ref="A1:N25"/>
  <sheetViews>
    <sheetView workbookViewId="0">
      <selection activeCell="B18" sqref="B18"/>
    </sheetView>
  </sheetViews>
  <sheetFormatPr baseColWidth="10" defaultRowHeight="15"/>
  <cols>
    <col min="1" max="1" width="16" style="2" customWidth="1"/>
    <col min="2" max="5" width="11.42578125" style="2"/>
    <col min="6" max="6" width="13.7109375" style="2" customWidth="1"/>
    <col min="7" max="7" width="5.7109375" style="2" customWidth="1"/>
    <col min="8" max="8" width="22.5703125" style="2" customWidth="1"/>
    <col min="9" max="9" width="14.7109375" style="2" customWidth="1"/>
    <col min="10" max="13" width="9.7109375" style="2" customWidth="1"/>
    <col min="14" max="14" width="11.42578125" style="2"/>
    <col min="15" max="15" width="11.42578125" style="2" customWidth="1"/>
    <col min="16" max="16384" width="11.42578125" style="2"/>
  </cols>
  <sheetData>
    <row r="1" spans="1:14" ht="15.75" thickBot="1">
      <c r="A1" s="5" t="s">
        <v>23</v>
      </c>
      <c r="B1" s="6"/>
      <c r="C1" s="6"/>
      <c r="D1" s="6"/>
      <c r="E1" s="6"/>
      <c r="F1" s="6"/>
      <c r="H1" s="5" t="s">
        <v>24</v>
      </c>
      <c r="I1" s="6"/>
      <c r="J1" s="6"/>
      <c r="K1" s="6"/>
      <c r="L1" s="6"/>
      <c r="M1" s="6"/>
    </row>
    <row r="2" spans="1:14">
      <c r="A2" s="7" t="s">
        <v>25</v>
      </c>
      <c r="B2" s="8" t="s">
        <v>26</v>
      </c>
      <c r="C2" s="8" t="s">
        <v>27</v>
      </c>
      <c r="D2" s="8" t="s">
        <v>28</v>
      </c>
      <c r="E2" s="8" t="s">
        <v>60</v>
      </c>
      <c r="F2" s="9" t="s">
        <v>29</v>
      </c>
      <c r="H2" s="10" t="s">
        <v>25</v>
      </c>
      <c r="I2" s="11" t="s">
        <v>26</v>
      </c>
      <c r="J2" s="11" t="s">
        <v>27</v>
      </c>
      <c r="K2" s="11" t="s">
        <v>28</v>
      </c>
      <c r="L2" s="11" t="s">
        <v>60</v>
      </c>
      <c r="M2" s="11" t="s">
        <v>29</v>
      </c>
      <c r="N2" s="12" t="s">
        <v>53</v>
      </c>
    </row>
    <row r="3" spans="1:14" ht="15.75" thickBot="1">
      <c r="A3" s="13">
        <v>101</v>
      </c>
      <c r="B3" s="14" t="s">
        <v>30</v>
      </c>
      <c r="C3" s="15" t="s">
        <v>31</v>
      </c>
      <c r="D3" s="16">
        <v>21</v>
      </c>
      <c r="E3" s="17">
        <v>38103</v>
      </c>
      <c r="F3" s="18">
        <v>31586</v>
      </c>
      <c r="H3" s="19"/>
      <c r="I3" s="20"/>
      <c r="J3" s="21"/>
      <c r="K3" s="22"/>
      <c r="L3" s="22"/>
      <c r="M3" s="22"/>
      <c r="N3" s="23" t="b">
        <f>AND('Berechnete Kriterien'!A3&gt;=108,'Berechnete Kriterien'!F3&lt;30000)</f>
        <v>0</v>
      </c>
    </row>
    <row r="4" spans="1:14">
      <c r="A4" s="13">
        <v>102</v>
      </c>
      <c r="B4" s="14" t="s">
        <v>32</v>
      </c>
      <c r="C4" s="15" t="s">
        <v>33</v>
      </c>
      <c r="D4" s="16">
        <v>20</v>
      </c>
      <c r="E4" s="17">
        <v>38023</v>
      </c>
      <c r="F4" s="18">
        <v>38053</v>
      </c>
      <c r="H4" s="6"/>
      <c r="I4" s="6"/>
      <c r="J4" s="6"/>
      <c r="K4" s="6"/>
      <c r="L4" s="6"/>
      <c r="M4" s="6"/>
    </row>
    <row r="5" spans="1:14">
      <c r="A5" s="13">
        <v>103</v>
      </c>
      <c r="B5" s="14" t="s">
        <v>34</v>
      </c>
      <c r="C5" s="15">
        <v>41991</v>
      </c>
      <c r="D5" s="16">
        <v>25</v>
      </c>
      <c r="E5" s="17">
        <v>38495</v>
      </c>
      <c r="F5" s="18">
        <v>39593</v>
      </c>
      <c r="H5" s="6"/>
      <c r="I5" s="6"/>
      <c r="J5" s="6"/>
      <c r="K5" s="6"/>
      <c r="L5" s="6"/>
      <c r="M5" s="6"/>
    </row>
    <row r="6" spans="1:14">
      <c r="A6" s="13">
        <v>104</v>
      </c>
      <c r="B6" s="14" t="s">
        <v>10</v>
      </c>
      <c r="C6" s="15">
        <v>37119</v>
      </c>
      <c r="D6" s="16">
        <v>26</v>
      </c>
      <c r="E6" s="17">
        <v>38172</v>
      </c>
      <c r="F6" s="18">
        <v>32484</v>
      </c>
      <c r="H6" s="6" t="s">
        <v>35</v>
      </c>
      <c r="I6" s="2">
        <f>DCOUNT(A2:F15,,H2:N3)</f>
        <v>2</v>
      </c>
      <c r="J6" s="24" t="s">
        <v>92</v>
      </c>
      <c r="K6" s="6"/>
      <c r="L6" s="6"/>
      <c r="M6" s="6"/>
    </row>
    <row r="7" spans="1:14">
      <c r="A7" s="13">
        <v>105</v>
      </c>
      <c r="B7" s="14" t="s">
        <v>36</v>
      </c>
      <c r="C7" s="15">
        <v>31358</v>
      </c>
      <c r="D7" s="16">
        <v>21</v>
      </c>
      <c r="E7" s="17">
        <v>37984</v>
      </c>
      <c r="F7" s="18">
        <v>28751</v>
      </c>
      <c r="H7" s="2" t="s">
        <v>37</v>
      </c>
      <c r="I7" s="25">
        <f>DSUM(A2:F15,F2,H2:N3)</f>
        <v>55006</v>
      </c>
      <c r="J7" s="24" t="s">
        <v>93</v>
      </c>
      <c r="K7" s="6"/>
      <c r="L7" s="6"/>
      <c r="M7" s="6"/>
    </row>
    <row r="8" spans="1:14">
      <c r="A8" s="13">
        <v>106</v>
      </c>
      <c r="B8" s="14" t="s">
        <v>38</v>
      </c>
      <c r="C8" s="15">
        <v>12140</v>
      </c>
      <c r="D8" s="16">
        <v>27</v>
      </c>
      <c r="E8" s="17">
        <v>38143</v>
      </c>
      <c r="F8" s="18">
        <v>30520</v>
      </c>
      <c r="H8" s="26"/>
      <c r="I8" s="25">
        <f>DSUM(A2:F15,6,$H$2:$N$3)</f>
        <v>55006</v>
      </c>
      <c r="J8" s="24" t="s">
        <v>94</v>
      </c>
      <c r="K8" s="6"/>
      <c r="L8" s="6"/>
      <c r="M8" s="6"/>
    </row>
    <row r="9" spans="1:14">
      <c r="A9" s="13">
        <v>107</v>
      </c>
      <c r="B9" s="14" t="s">
        <v>39</v>
      </c>
      <c r="C9" s="15">
        <v>42045</v>
      </c>
      <c r="D9" s="16">
        <v>20</v>
      </c>
      <c r="E9" s="17">
        <v>38289</v>
      </c>
      <c r="F9" s="18">
        <v>32180</v>
      </c>
      <c r="H9" s="27" t="s">
        <v>40</v>
      </c>
      <c r="I9" s="25">
        <f>DMIN(A2:F15,6,$H$2:$N$3)</f>
        <v>26643</v>
      </c>
      <c r="J9" s="24" t="s">
        <v>95</v>
      </c>
      <c r="K9" s="6"/>
      <c r="L9" s="6"/>
      <c r="M9" s="6"/>
    </row>
    <row r="10" spans="1:14">
      <c r="A10" s="13">
        <v>108</v>
      </c>
      <c r="B10" s="14" t="s">
        <v>41</v>
      </c>
      <c r="C10" s="15">
        <v>63835</v>
      </c>
      <c r="D10" s="16">
        <v>27</v>
      </c>
      <c r="E10" s="17">
        <v>38492</v>
      </c>
      <c r="F10" s="18">
        <v>28363</v>
      </c>
      <c r="H10" s="27" t="s">
        <v>42</v>
      </c>
      <c r="I10" s="25">
        <f>DMAX(A2:F15,6,$H$2:$N$3)</f>
        <v>28363</v>
      </c>
      <c r="J10" s="24" t="s">
        <v>96</v>
      </c>
      <c r="K10" s="6"/>
      <c r="L10" s="6"/>
      <c r="M10" s="6"/>
    </row>
    <row r="11" spans="1:14">
      <c r="A11" s="13"/>
      <c r="B11" s="14" t="s">
        <v>43</v>
      </c>
      <c r="C11" s="15"/>
      <c r="D11" s="16"/>
      <c r="E11" s="17">
        <v>38198</v>
      </c>
      <c r="F11" s="18">
        <v>0.97</v>
      </c>
      <c r="I11" s="6"/>
      <c r="J11" s="6"/>
      <c r="K11" s="6"/>
      <c r="L11" s="6"/>
      <c r="M11" s="6"/>
    </row>
    <row r="12" spans="1:14">
      <c r="A12" s="13">
        <v>110</v>
      </c>
      <c r="B12" s="14" t="s">
        <v>44</v>
      </c>
      <c r="C12" s="15">
        <v>84740</v>
      </c>
      <c r="D12" s="16">
        <v>20</v>
      </c>
      <c r="E12" s="17">
        <v>38357</v>
      </c>
      <c r="F12" s="18">
        <v>26643</v>
      </c>
    </row>
    <row r="13" spans="1:14" ht="15.75" thickBot="1">
      <c r="A13" s="13">
        <v>111</v>
      </c>
      <c r="B13" s="14" t="s">
        <v>45</v>
      </c>
      <c r="C13" s="15">
        <v>66825</v>
      </c>
      <c r="D13" s="16">
        <v>27</v>
      </c>
      <c r="E13" s="17">
        <v>38191</v>
      </c>
      <c r="F13" s="18">
        <v>42573</v>
      </c>
      <c r="H13" s="5" t="s">
        <v>24</v>
      </c>
      <c r="I13" s="6"/>
      <c r="J13" s="6"/>
      <c r="K13" s="6"/>
      <c r="L13" s="6"/>
      <c r="M13" s="6"/>
    </row>
    <row r="14" spans="1:14">
      <c r="A14" s="13">
        <v>112</v>
      </c>
      <c r="B14" s="14" t="s">
        <v>46</v>
      </c>
      <c r="C14" s="15">
        <v>65350</v>
      </c>
      <c r="D14" s="16">
        <v>26</v>
      </c>
      <c r="E14" s="17">
        <v>38342</v>
      </c>
      <c r="F14" s="18">
        <v>46131</v>
      </c>
      <c r="H14" s="10" t="s">
        <v>25</v>
      </c>
      <c r="I14" s="11" t="s">
        <v>26</v>
      </c>
      <c r="J14" s="11" t="s">
        <v>27</v>
      </c>
      <c r="K14" s="11" t="s">
        <v>28</v>
      </c>
      <c r="L14" s="11" t="s">
        <v>60</v>
      </c>
      <c r="M14" s="11" t="s">
        <v>29</v>
      </c>
      <c r="N14" s="12" t="s">
        <v>53</v>
      </c>
    </row>
    <row r="15" spans="1:14" ht="15.75" thickBot="1">
      <c r="A15" s="28"/>
      <c r="B15" s="22"/>
      <c r="C15" s="22"/>
      <c r="D15" s="22"/>
      <c r="E15" s="22"/>
      <c r="F15" s="29"/>
      <c r="H15" s="19"/>
      <c r="I15" s="20"/>
      <c r="J15" s="21"/>
      <c r="K15" s="22"/>
      <c r="L15" s="22"/>
      <c r="M15" s="22"/>
      <c r="N15" s="23" t="b">
        <f>F3&lt;29000</f>
        <v>0</v>
      </c>
    </row>
    <row r="18" spans="2:10">
      <c r="B18" s="83" t="s">
        <v>141</v>
      </c>
      <c r="H18" s="6" t="s">
        <v>35</v>
      </c>
      <c r="I18" s="2">
        <f>DCOUNT(A2:F15,,H14:N15)</f>
        <v>5</v>
      </c>
      <c r="J18" s="24" t="s">
        <v>97</v>
      </c>
    </row>
    <row r="19" spans="2:10">
      <c r="H19" s="2" t="s">
        <v>37</v>
      </c>
      <c r="I19" s="25">
        <f>DSUM(A2:F15,F2,H14:N15)</f>
        <v>83757.97</v>
      </c>
      <c r="J19" s="24" t="s">
        <v>98</v>
      </c>
    </row>
    <row r="21" spans="2:10">
      <c r="H21" s="30" t="s">
        <v>54</v>
      </c>
    </row>
    <row r="22" spans="2:10">
      <c r="I22" s="24" t="s">
        <v>55</v>
      </c>
    </row>
    <row r="23" spans="2:10">
      <c r="I23" s="24" t="s">
        <v>56</v>
      </c>
    </row>
    <row r="24" spans="2:10">
      <c r="I24" s="24" t="s">
        <v>57</v>
      </c>
    </row>
    <row r="25" spans="2:10">
      <c r="I25" s="24" t="s">
        <v>58</v>
      </c>
    </row>
  </sheetData>
  <phoneticPr fontId="0" type="noConversion"/>
  <hyperlinks>
    <hyperlink ref="B18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Info</vt:lpstr>
      <vt:lpstr>Suchkriterien</vt:lpstr>
      <vt:lpstr>Suchmuster</vt:lpstr>
      <vt:lpstr>Liste verwenden</vt:lpstr>
      <vt:lpstr>Einfache Kriterien</vt:lpstr>
      <vt:lpstr>Kriterien-Übung</vt:lpstr>
      <vt:lpstr>Mehrere Kriterien für ein Feld</vt:lpstr>
      <vt:lpstr>Mehrere Kriterien</vt:lpstr>
      <vt:lpstr>Berechnete Kriterien</vt:lpstr>
      <vt:lpstr>TEILERGEBNIS</vt:lpstr>
      <vt:lpstr>Datenbank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22: Datenbankfunktionen einsetzen</dc:subject>
  <dc:creator>Jürgen Schwenk</dc:creator>
  <cp:lastModifiedBy>JS</cp:lastModifiedBy>
  <cp:lastPrinted>2003-05-21T17:19:50Z</cp:lastPrinted>
  <dcterms:created xsi:type="dcterms:W3CDTF">2003-04-19T12:40:19Z</dcterms:created>
  <dcterms:modified xsi:type="dcterms:W3CDTF">2007-01-21T11:26:26Z</dcterms:modified>
</cp:coreProperties>
</file>