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255" windowHeight="8160"/>
  </bookViews>
  <sheets>
    <sheet name="Bilanz" sheetId="1" r:id="rId1"/>
    <sheet name="GuV" sheetId="2" r:id="rId2"/>
    <sheet name="Bilanzverdichtung" sheetId="3" r:id="rId3"/>
    <sheet name="Kennzahlen" sheetId="4" r:id="rId4"/>
  </sheets>
  <calcPr calcId="125725"/>
</workbook>
</file>

<file path=xl/calcChain.xml><?xml version="1.0" encoding="utf-8"?>
<calcChain xmlns="http://schemas.openxmlformats.org/spreadsheetml/2006/main">
  <c r="C45" i="4"/>
  <c r="C44"/>
  <c r="C42"/>
  <c r="C41"/>
  <c r="C37"/>
  <c r="C36"/>
  <c r="C34"/>
  <c r="C33"/>
  <c r="C31"/>
  <c r="C30"/>
  <c r="C28"/>
  <c r="C27"/>
  <c r="C25"/>
  <c r="C24"/>
  <c r="C20"/>
  <c r="C19"/>
  <c r="C16"/>
  <c r="C17"/>
  <c r="C12"/>
  <c r="C11"/>
  <c r="C9"/>
  <c r="C8"/>
  <c r="C3"/>
  <c r="C4"/>
  <c r="J4" i="3"/>
  <c r="J5"/>
  <c r="J7"/>
  <c r="J8"/>
  <c r="J9"/>
  <c r="J10"/>
  <c r="J11"/>
  <c r="J3"/>
  <c r="H4"/>
  <c r="H5"/>
  <c r="H7"/>
  <c r="H8"/>
  <c r="H9"/>
  <c r="H10"/>
  <c r="H11"/>
  <c r="H3"/>
  <c r="E4"/>
  <c r="E5"/>
  <c r="E7"/>
  <c r="E8"/>
  <c r="E9"/>
  <c r="E10"/>
  <c r="E11"/>
  <c r="E3"/>
  <c r="C4"/>
  <c r="C5"/>
  <c r="C7"/>
  <c r="C8"/>
  <c r="C9"/>
  <c r="C10"/>
  <c r="C11"/>
  <c r="C3"/>
  <c r="I11"/>
  <c r="G11"/>
  <c r="I10"/>
  <c r="G10"/>
  <c r="I9"/>
  <c r="G9"/>
  <c r="I8"/>
  <c r="I7"/>
  <c r="G8"/>
  <c r="G7"/>
  <c r="I5"/>
  <c r="I13" s="1"/>
  <c r="G5"/>
  <c r="G13" s="1"/>
  <c r="I4"/>
  <c r="G4"/>
  <c r="I3"/>
  <c r="G3"/>
  <c r="D11"/>
  <c r="D3"/>
  <c r="D5" s="1"/>
  <c r="D13" s="1"/>
  <c r="B3"/>
  <c r="B11"/>
  <c r="D10"/>
  <c r="B10"/>
  <c r="D9"/>
  <c r="B9"/>
  <c r="D8"/>
  <c r="B8"/>
  <c r="D7"/>
  <c r="B7"/>
  <c r="B5"/>
  <c r="B13" s="1"/>
  <c r="D4"/>
  <c r="B4"/>
  <c r="C21" i="2"/>
  <c r="B21"/>
  <c r="C20"/>
  <c r="B20"/>
  <c r="C19"/>
  <c r="B19"/>
  <c r="C18"/>
  <c r="B18"/>
  <c r="C17"/>
  <c r="B17"/>
  <c r="C11"/>
  <c r="C13" s="1"/>
  <c r="B11"/>
  <c r="F13"/>
  <c r="E13"/>
  <c r="C10" i="1"/>
  <c r="C7"/>
  <c r="H24"/>
  <c r="D24"/>
  <c r="B13" i="2" l="1"/>
  <c r="C24" i="1"/>
  <c r="G24"/>
</calcChain>
</file>

<file path=xl/sharedStrings.xml><?xml version="1.0" encoding="utf-8"?>
<sst xmlns="http://schemas.openxmlformats.org/spreadsheetml/2006/main" count="139" uniqueCount="107">
  <si>
    <t>Aktiva</t>
  </si>
  <si>
    <t>Passiva</t>
  </si>
  <si>
    <t>Anlagevermögen</t>
  </si>
  <si>
    <t>Lizenzen</t>
  </si>
  <si>
    <t>Sachanlagen</t>
  </si>
  <si>
    <t>Bebaute Grundstücke</t>
  </si>
  <si>
    <t>Maschinen u. masch. Anlagen</t>
  </si>
  <si>
    <t>Betriebs+ Geschäftsausst.</t>
  </si>
  <si>
    <t>Finanzanlagen</t>
  </si>
  <si>
    <t>Beteiligungen</t>
  </si>
  <si>
    <t>Umlaufvermögen</t>
  </si>
  <si>
    <t>Vorräte</t>
  </si>
  <si>
    <t>Roh-, Hilfs-, Betriebsstoffe</t>
  </si>
  <si>
    <t>Fertigerzeugnisse</t>
  </si>
  <si>
    <t>Forderungen</t>
  </si>
  <si>
    <t>Forderungen aus L.u.L.</t>
  </si>
  <si>
    <t>sonstige Forderungen</t>
  </si>
  <si>
    <t>Wertpapiere</t>
  </si>
  <si>
    <t>Kasse, Bankguthaben</t>
  </si>
  <si>
    <t>Rechnungsabgrenzung</t>
  </si>
  <si>
    <t>Eigenkapital</t>
  </si>
  <si>
    <t>Grundkapital</t>
  </si>
  <si>
    <t>Rücklagen</t>
  </si>
  <si>
    <t>Jahresüberschuss</t>
  </si>
  <si>
    <t>Rückstellungen</t>
  </si>
  <si>
    <t>Langfr. Rückstellungen</t>
  </si>
  <si>
    <t>Kurzfristige Rückstellungen</t>
  </si>
  <si>
    <t>Verbindlichkeiten</t>
  </si>
  <si>
    <t>Anleihen</t>
  </si>
  <si>
    <t>Verbindlichk. b. Kreditinst.</t>
  </si>
  <si>
    <t>Verbindlichk. aus L.u.L.</t>
  </si>
  <si>
    <t>sonstige Verbindlichkeiten</t>
  </si>
  <si>
    <t>Summe</t>
  </si>
  <si>
    <t xml:space="preserve">A. </t>
  </si>
  <si>
    <t xml:space="preserve">I. </t>
  </si>
  <si>
    <t xml:space="preserve">II. </t>
  </si>
  <si>
    <t xml:space="preserve">1. </t>
  </si>
  <si>
    <t xml:space="preserve">2. </t>
  </si>
  <si>
    <t xml:space="preserve">3. </t>
  </si>
  <si>
    <t xml:space="preserve">III. </t>
  </si>
  <si>
    <t xml:space="preserve">B. </t>
  </si>
  <si>
    <t xml:space="preserve">IV. </t>
  </si>
  <si>
    <t xml:space="preserve">C. </t>
  </si>
  <si>
    <t xml:space="preserve">4. </t>
  </si>
  <si>
    <t xml:space="preserve">5. </t>
  </si>
  <si>
    <t>Bilanz</t>
  </si>
  <si>
    <t>Schuldwechsel</t>
  </si>
  <si>
    <t>Soll</t>
  </si>
  <si>
    <t>Haben</t>
  </si>
  <si>
    <t>Gewinn- und Verlustrechnung</t>
  </si>
  <si>
    <t>Aufwendungen für Roh-, Hilfs- und Betriebsst.</t>
  </si>
  <si>
    <t>Personalkosten</t>
  </si>
  <si>
    <t>Marketingkosten</t>
  </si>
  <si>
    <t>AfA auf Sachanlagen</t>
  </si>
  <si>
    <t>AfA auf Umlaufvermögen</t>
  </si>
  <si>
    <t>sonstiger betriebl. Aufw.</t>
  </si>
  <si>
    <t>Zinsen</t>
  </si>
  <si>
    <t>a.o. Aufwand</t>
  </si>
  <si>
    <t>Umsatzerlöse</t>
  </si>
  <si>
    <t>Mieterträge</t>
  </si>
  <si>
    <t>a.o. Erträge</t>
  </si>
  <si>
    <t>Betriebsgewinnermittlung</t>
  </si>
  <si>
    <t>Gewinn lt. GuV</t>
  </si>
  <si>
    <t xml:space="preserve"> + a.o. Aufwand</t>
  </si>
  <si>
    <t xml:space="preserve"> - a.o. Ertrag</t>
  </si>
  <si>
    <t xml:space="preserve"> - Mieterträge</t>
  </si>
  <si>
    <t xml:space="preserve"> = Betriebsgewinn</t>
  </si>
  <si>
    <t>Verdichtete Bilanz</t>
  </si>
  <si>
    <t>Flüssige Mittel</t>
  </si>
  <si>
    <t>Sonstiges Vermögen</t>
  </si>
  <si>
    <t>Summe Aktiva</t>
  </si>
  <si>
    <t xml:space="preserve">Umlaufvermögen </t>
  </si>
  <si>
    <t xml:space="preserve">Anlagevermögen </t>
  </si>
  <si>
    <t>Kurzfr. Rückstellungen</t>
  </si>
  <si>
    <t>langfr. Verbindlichkeiten</t>
  </si>
  <si>
    <t>kurzfr. Verbindlichkeiten</t>
  </si>
  <si>
    <t xml:space="preserve">Fremdmittel </t>
  </si>
  <si>
    <t xml:space="preserve">Eigene Mittel </t>
  </si>
  <si>
    <t>Kennzahlen zur Vermögensstruktur</t>
  </si>
  <si>
    <t>Anlagenintensität</t>
  </si>
  <si>
    <t xml:space="preserve"> =Bilanzverdichtung!D5/Bilanzverdichtung!D13</t>
  </si>
  <si>
    <t>Kennzahlen zur Kapitalstruktur</t>
  </si>
  <si>
    <t>Eigenkapitalquote</t>
  </si>
  <si>
    <t xml:space="preserve"> =Bilanzverdichtung!I5/Bilanzverdichtung!I13</t>
  </si>
  <si>
    <t>Verschuldungskoeffizient</t>
  </si>
  <si>
    <t xml:space="preserve"> =Bilanzverdichtung!I11/Bilanzverdichtung!I5</t>
  </si>
  <si>
    <t>Finanzkennzahlen</t>
  </si>
  <si>
    <t>Anlagendeckung I</t>
  </si>
  <si>
    <t>Anlagendeckung II</t>
  </si>
  <si>
    <t xml:space="preserve"> =Bilanzverdichtung!G5/Bilanzverdichtung!B5</t>
  </si>
  <si>
    <t xml:space="preserve"> =(Bilanzverdichtung!G5+Bilanzverdichtung!G7+Bilanzverdichtung!G9)/Bilanzverdichtung!B5</t>
  </si>
  <si>
    <t>Erfolgskennzahlen</t>
  </si>
  <si>
    <t>Eigenkapitalrentabilität</t>
  </si>
  <si>
    <t>Gesamtkapitalrentabilität</t>
  </si>
  <si>
    <t>Umsatzrentabilität</t>
  </si>
  <si>
    <t xml:space="preserve"> =GuV!$C$21/Bilanzverdichtung!I5</t>
  </si>
  <si>
    <t xml:space="preserve"> =(GuV!$C$21+GuV!$C$9)/(Bilanzverdichtung!I5+Bilanzverdichtung!I11)</t>
  </si>
  <si>
    <t xml:space="preserve"> =GuV!$C$21/GuV!$F$3</t>
  </si>
  <si>
    <t>Kapitalumschlagshäufigkeit</t>
  </si>
  <si>
    <t xml:space="preserve"> =GuV!$F$3/Bilanzverdichtung!I13</t>
  </si>
  <si>
    <t>Retur on Investment (ROI)</t>
  </si>
  <si>
    <t xml:space="preserve"> =(GuV!$C$21/GuV!$F$3)*100*(GuV!$F$3/Bilanz!D24)</t>
  </si>
  <si>
    <t>Forderungskennzahlen</t>
  </si>
  <si>
    <t>Umschlagshäufigkeit</t>
  </si>
  <si>
    <t>Kundenkreditdauer</t>
  </si>
  <si>
    <t xml:space="preserve"> =(GuV!$F$3-Bilanz!D17)/Bilanz!D17</t>
  </si>
  <si>
    <t xml:space="preserve"> =360/C41</t>
  </si>
</sst>
</file>

<file path=xl/styles.xml><?xml version="1.0" encoding="utf-8"?>
<styleSheet xmlns="http://schemas.openxmlformats.org/spreadsheetml/2006/main">
  <numFmts count="1">
    <numFmt numFmtId="164" formatCode="0.0%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3" fontId="0" fillId="0" borderId="0" xfId="0" applyNumberFormat="1"/>
    <xf numFmtId="3" fontId="0" fillId="0" borderId="1" xfId="0" applyNumberFormat="1" applyBorder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right"/>
    </xf>
    <xf numFmtId="0" fontId="3" fillId="2" borderId="0" xfId="0" applyFont="1" applyFill="1"/>
    <xf numFmtId="0" fontId="0" fillId="2" borderId="0" xfId="0" applyFill="1"/>
    <xf numFmtId="3" fontId="0" fillId="2" borderId="0" xfId="0" applyNumberFormat="1" applyFill="1"/>
    <xf numFmtId="3" fontId="3" fillId="2" borderId="0" xfId="0" applyNumberFormat="1" applyFont="1" applyFill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0" fontId="0" fillId="3" borderId="0" xfId="0" applyFill="1"/>
    <xf numFmtId="3" fontId="0" fillId="3" borderId="0" xfId="0" applyNumberFormat="1" applyFill="1"/>
    <xf numFmtId="3" fontId="0" fillId="0" borderId="0" xfId="0" applyNumberFormat="1" applyBorder="1" applyAlignme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0" fontId="4" fillId="0" borderId="0" xfId="0" applyFont="1"/>
    <xf numFmtId="0" fontId="4" fillId="2" borderId="0" xfId="0" applyFont="1" applyFill="1"/>
    <xf numFmtId="3" fontId="4" fillId="2" borderId="0" xfId="0" applyNumberFormat="1" applyFont="1" applyFill="1"/>
    <xf numFmtId="0" fontId="2" fillId="2" borderId="1" xfId="0" applyFont="1" applyFill="1" applyBorder="1"/>
    <xf numFmtId="0" fontId="0" fillId="0" borderId="0" xfId="0" applyAlignment="1">
      <alignment wrapText="1"/>
    </xf>
    <xf numFmtId="3" fontId="2" fillId="2" borderId="1" xfId="0" applyNumberFormat="1" applyFont="1" applyFill="1" applyBorder="1" applyAlignment="1"/>
    <xf numFmtId="164" fontId="0" fillId="0" borderId="0" xfId="0" applyNumberFormat="1"/>
    <xf numFmtId="164" fontId="0" fillId="3" borderId="0" xfId="0" applyNumberFormat="1" applyFill="1"/>
    <xf numFmtId="164" fontId="0" fillId="2" borderId="0" xfId="0" applyNumberFormat="1" applyFill="1"/>
    <xf numFmtId="3" fontId="2" fillId="2" borderId="1" xfId="0" applyNumberFormat="1" applyFont="1" applyFill="1" applyBorder="1"/>
    <xf numFmtId="164" fontId="2" fillId="2" borderId="1" xfId="0" applyNumberFormat="1" applyFont="1" applyFill="1" applyBorder="1"/>
    <xf numFmtId="164" fontId="0" fillId="0" borderId="1" xfId="0" applyNumberFormat="1" applyBorder="1"/>
    <xf numFmtId="0" fontId="5" fillId="0" borderId="0" xfId="0" applyFont="1" applyAlignment="1">
      <alignment horizontal="right"/>
    </xf>
    <xf numFmtId="3" fontId="5" fillId="0" borderId="0" xfId="0" applyNumberFormat="1" applyFont="1"/>
    <xf numFmtId="164" fontId="5" fillId="0" borderId="0" xfId="0" applyNumberFormat="1" applyFont="1"/>
    <xf numFmtId="0" fontId="5" fillId="0" borderId="1" xfId="0" applyFont="1" applyBorder="1" applyAlignment="1">
      <alignment horizontal="right"/>
    </xf>
    <xf numFmtId="3" fontId="5" fillId="0" borderId="1" xfId="0" applyNumberFormat="1" applyFont="1" applyBorder="1"/>
    <xf numFmtId="164" fontId="5" fillId="0" borderId="1" xfId="0" applyNumberFormat="1" applyFont="1" applyBorder="1"/>
    <xf numFmtId="0" fontId="2" fillId="3" borderId="0" xfId="0" applyFont="1" applyFill="1"/>
    <xf numFmtId="3" fontId="2" fillId="3" borderId="0" xfId="0" applyNumberFormat="1" applyFont="1" applyFill="1"/>
    <xf numFmtId="164" fontId="2" fillId="3" borderId="0" xfId="0" applyNumberFormat="1" applyFont="1" applyFill="1"/>
    <xf numFmtId="164" fontId="0" fillId="0" borderId="0" xfId="1" applyNumberFormat="1" applyFont="1"/>
    <xf numFmtId="0" fontId="0" fillId="0" borderId="0" xfId="0" applyBorder="1"/>
    <xf numFmtId="2" fontId="0" fillId="0" borderId="0" xfId="1" applyNumberFormat="1" applyFont="1"/>
    <xf numFmtId="1" fontId="0" fillId="0" borderId="0" xfId="1" applyNumberFormat="1" applyFont="1"/>
    <xf numFmtId="0" fontId="0" fillId="0" borderId="2" xfId="0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2</xdr:row>
      <xdr:rowOff>114300</xdr:rowOff>
    </xdr:from>
    <xdr:to>
      <xdr:col>4</xdr:col>
      <xdr:colOff>1</xdr:colOff>
      <xdr:row>2</xdr:row>
      <xdr:rowOff>115888</xdr:rowOff>
    </xdr:to>
    <xdr:cxnSp macro="">
      <xdr:nvCxnSpPr>
        <xdr:cNvPr id="3" name="Gerade Verbindung mit Pfeil 2"/>
        <xdr:cNvCxnSpPr/>
      </xdr:nvCxnSpPr>
      <xdr:spPr>
        <a:xfrm rot="10800000">
          <a:off x="2886076" y="504825"/>
          <a:ext cx="7524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47626</xdr:colOff>
      <xdr:row>7</xdr:row>
      <xdr:rowOff>105594</xdr:rowOff>
    </xdr:from>
    <xdr:to>
      <xdr:col>4</xdr:col>
      <xdr:colOff>1</xdr:colOff>
      <xdr:row>7</xdr:row>
      <xdr:rowOff>115891</xdr:rowOff>
    </xdr:to>
    <xdr:cxnSp macro="">
      <xdr:nvCxnSpPr>
        <xdr:cNvPr id="5" name="Gerade Verbindung mit Pfeil 4"/>
        <xdr:cNvCxnSpPr/>
      </xdr:nvCxnSpPr>
      <xdr:spPr>
        <a:xfrm rot="10800000">
          <a:off x="3171826" y="1467669"/>
          <a:ext cx="600075" cy="10297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28576</xdr:colOff>
      <xdr:row>10</xdr:row>
      <xdr:rowOff>104775</xdr:rowOff>
    </xdr:from>
    <xdr:to>
      <xdr:col>4</xdr:col>
      <xdr:colOff>1</xdr:colOff>
      <xdr:row>10</xdr:row>
      <xdr:rowOff>106363</xdr:rowOff>
    </xdr:to>
    <xdr:cxnSp macro="">
      <xdr:nvCxnSpPr>
        <xdr:cNvPr id="9" name="Gerade Verbindung mit Pfeil 8"/>
        <xdr:cNvCxnSpPr/>
      </xdr:nvCxnSpPr>
      <xdr:spPr>
        <a:xfrm rot="10800000">
          <a:off x="3152776" y="2057400"/>
          <a:ext cx="61912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16</xdr:row>
      <xdr:rowOff>114301</xdr:rowOff>
    </xdr:from>
    <xdr:to>
      <xdr:col>4</xdr:col>
      <xdr:colOff>9525</xdr:colOff>
      <xdr:row>16</xdr:row>
      <xdr:rowOff>123826</xdr:rowOff>
    </xdr:to>
    <xdr:cxnSp macro="">
      <xdr:nvCxnSpPr>
        <xdr:cNvPr id="11" name="Gerade Verbindung mit Pfeil 10"/>
        <xdr:cNvCxnSpPr/>
      </xdr:nvCxnSpPr>
      <xdr:spPr>
        <a:xfrm rot="10800000">
          <a:off x="3133725" y="3228976"/>
          <a:ext cx="6477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790576</xdr:colOff>
      <xdr:row>19</xdr:row>
      <xdr:rowOff>114299</xdr:rowOff>
    </xdr:from>
    <xdr:to>
      <xdr:col>3</xdr:col>
      <xdr:colOff>638176</xdr:colOff>
      <xdr:row>19</xdr:row>
      <xdr:rowOff>123824</xdr:rowOff>
    </xdr:to>
    <xdr:cxnSp macro="">
      <xdr:nvCxnSpPr>
        <xdr:cNvPr id="13" name="Gerade Verbindung mit Pfeil 12"/>
        <xdr:cNvCxnSpPr/>
      </xdr:nvCxnSpPr>
      <xdr:spPr>
        <a:xfrm rot="10800000" flipV="1">
          <a:off x="3152776" y="3819524"/>
          <a:ext cx="65722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800100</xdr:colOff>
      <xdr:row>23</xdr:row>
      <xdr:rowOff>95250</xdr:rowOff>
    </xdr:from>
    <xdr:to>
      <xdr:col>4</xdr:col>
      <xdr:colOff>9525</xdr:colOff>
      <xdr:row>23</xdr:row>
      <xdr:rowOff>96838</xdr:rowOff>
    </xdr:to>
    <xdr:cxnSp macro="">
      <xdr:nvCxnSpPr>
        <xdr:cNvPr id="15" name="Gerade Verbindung mit Pfeil 14"/>
        <xdr:cNvCxnSpPr/>
      </xdr:nvCxnSpPr>
      <xdr:spPr>
        <a:xfrm rot="10800000">
          <a:off x="3162300" y="4581525"/>
          <a:ext cx="6667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790575</xdr:colOff>
      <xdr:row>26</xdr:row>
      <xdr:rowOff>104775</xdr:rowOff>
    </xdr:from>
    <xdr:to>
      <xdr:col>4</xdr:col>
      <xdr:colOff>0</xdr:colOff>
      <xdr:row>26</xdr:row>
      <xdr:rowOff>106363</xdr:rowOff>
    </xdr:to>
    <xdr:cxnSp macro="">
      <xdr:nvCxnSpPr>
        <xdr:cNvPr id="17" name="Gerade Verbindung mit Pfeil 16"/>
        <xdr:cNvCxnSpPr/>
      </xdr:nvCxnSpPr>
      <xdr:spPr>
        <a:xfrm rot="10800000">
          <a:off x="3152775" y="5181600"/>
          <a:ext cx="6667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</xdr:colOff>
      <xdr:row>29</xdr:row>
      <xdr:rowOff>104775</xdr:rowOff>
    </xdr:from>
    <xdr:to>
      <xdr:col>4</xdr:col>
      <xdr:colOff>9526</xdr:colOff>
      <xdr:row>29</xdr:row>
      <xdr:rowOff>106363</xdr:rowOff>
    </xdr:to>
    <xdr:cxnSp macro="">
      <xdr:nvCxnSpPr>
        <xdr:cNvPr id="19" name="Gerade Verbindung mit Pfeil 18"/>
        <xdr:cNvCxnSpPr/>
      </xdr:nvCxnSpPr>
      <xdr:spPr>
        <a:xfrm rot="10800000">
          <a:off x="3171826" y="5772150"/>
          <a:ext cx="65722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800100</xdr:colOff>
      <xdr:row>32</xdr:row>
      <xdr:rowOff>114300</xdr:rowOff>
    </xdr:from>
    <xdr:to>
      <xdr:col>4</xdr:col>
      <xdr:colOff>9525</xdr:colOff>
      <xdr:row>32</xdr:row>
      <xdr:rowOff>115888</xdr:rowOff>
    </xdr:to>
    <xdr:cxnSp macro="">
      <xdr:nvCxnSpPr>
        <xdr:cNvPr id="21" name="Gerade Verbindung mit Pfeil 20"/>
        <xdr:cNvCxnSpPr/>
      </xdr:nvCxnSpPr>
      <xdr:spPr>
        <a:xfrm rot="10800000">
          <a:off x="3067050" y="6372225"/>
          <a:ext cx="6667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19051</xdr:colOff>
      <xdr:row>35</xdr:row>
      <xdr:rowOff>104775</xdr:rowOff>
    </xdr:from>
    <xdr:to>
      <xdr:col>4</xdr:col>
      <xdr:colOff>9526</xdr:colOff>
      <xdr:row>35</xdr:row>
      <xdr:rowOff>106363</xdr:rowOff>
    </xdr:to>
    <xdr:cxnSp macro="">
      <xdr:nvCxnSpPr>
        <xdr:cNvPr id="23" name="Gerade Verbindung mit Pfeil 22"/>
        <xdr:cNvCxnSpPr/>
      </xdr:nvCxnSpPr>
      <xdr:spPr>
        <a:xfrm rot="10800000">
          <a:off x="3095626" y="6953250"/>
          <a:ext cx="6381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40</xdr:row>
      <xdr:rowOff>104775</xdr:rowOff>
    </xdr:from>
    <xdr:to>
      <xdr:col>4</xdr:col>
      <xdr:colOff>0</xdr:colOff>
      <xdr:row>40</xdr:row>
      <xdr:rowOff>106363</xdr:rowOff>
    </xdr:to>
    <xdr:cxnSp macro="">
      <xdr:nvCxnSpPr>
        <xdr:cNvPr id="25" name="Gerade Verbindung mit Pfeil 24"/>
        <xdr:cNvCxnSpPr/>
      </xdr:nvCxnSpPr>
      <xdr:spPr>
        <a:xfrm rot="10800000">
          <a:off x="3076575" y="7924800"/>
          <a:ext cx="6477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800101</xdr:colOff>
      <xdr:row>43</xdr:row>
      <xdr:rowOff>104775</xdr:rowOff>
    </xdr:from>
    <xdr:to>
      <xdr:col>4</xdr:col>
      <xdr:colOff>1</xdr:colOff>
      <xdr:row>43</xdr:row>
      <xdr:rowOff>106363</xdr:rowOff>
    </xdr:to>
    <xdr:cxnSp macro="">
      <xdr:nvCxnSpPr>
        <xdr:cNvPr id="27" name="Gerade Verbindung mit Pfeil 26"/>
        <xdr:cNvCxnSpPr/>
      </xdr:nvCxnSpPr>
      <xdr:spPr>
        <a:xfrm rot="10800000">
          <a:off x="3067051" y="8515350"/>
          <a:ext cx="65722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workbookViewId="0">
      <selection activeCell="J23" sqref="J23"/>
    </sheetView>
  </sheetViews>
  <sheetFormatPr baseColWidth="10" defaultRowHeight="15"/>
  <cols>
    <col min="1" max="1" width="8.7109375" customWidth="1"/>
    <col min="2" max="2" width="27.28515625" customWidth="1"/>
    <col min="3" max="4" width="12.7109375" style="3" customWidth="1"/>
    <col min="5" max="5" width="8.7109375" customWidth="1"/>
    <col min="6" max="6" width="25.7109375" customWidth="1"/>
    <col min="7" max="8" width="12.7109375" style="3" customWidth="1"/>
  </cols>
  <sheetData>
    <row r="1" spans="1:10" ht="18.75">
      <c r="A1" s="9" t="s">
        <v>0</v>
      </c>
      <c r="B1" s="10"/>
      <c r="C1" s="46" t="s">
        <v>45</v>
      </c>
      <c r="D1" s="46"/>
      <c r="E1" s="46"/>
      <c r="F1" s="46"/>
      <c r="G1" s="11"/>
      <c r="H1" s="12" t="s">
        <v>1</v>
      </c>
    </row>
    <row r="2" spans="1:10" s="7" customFormat="1">
      <c r="A2" s="13"/>
      <c r="B2" s="13"/>
      <c r="C2" s="14">
        <v>2009</v>
      </c>
      <c r="D2" s="14">
        <v>2008</v>
      </c>
      <c r="E2" s="13"/>
      <c r="F2" s="13"/>
      <c r="G2" s="14">
        <v>2009</v>
      </c>
      <c r="H2" s="14">
        <v>2008</v>
      </c>
    </row>
    <row r="3" spans="1:10">
      <c r="A3" s="18" t="s">
        <v>33</v>
      </c>
      <c r="B3" s="6" t="s">
        <v>2</v>
      </c>
      <c r="E3" s="18" t="s">
        <v>33</v>
      </c>
      <c r="F3" s="6" t="s">
        <v>20</v>
      </c>
    </row>
    <row r="4" spans="1:10">
      <c r="A4" s="1" t="s">
        <v>34</v>
      </c>
      <c r="B4" t="s">
        <v>3</v>
      </c>
      <c r="C4" s="3">
        <v>13500</v>
      </c>
      <c r="D4" s="3">
        <v>15000</v>
      </c>
      <c r="E4" s="1" t="s">
        <v>34</v>
      </c>
      <c r="F4" t="s">
        <v>21</v>
      </c>
      <c r="G4" s="3">
        <v>280000</v>
      </c>
      <c r="H4" s="3">
        <v>300000</v>
      </c>
    </row>
    <row r="5" spans="1:10">
      <c r="A5" s="1" t="s">
        <v>35</v>
      </c>
      <c r="B5" t="s">
        <v>4</v>
      </c>
      <c r="E5" s="1" t="s">
        <v>35</v>
      </c>
      <c r="F5" t="s">
        <v>22</v>
      </c>
      <c r="G5" s="3">
        <v>320000</v>
      </c>
      <c r="H5" s="3">
        <v>390000</v>
      </c>
    </row>
    <row r="6" spans="1:10">
      <c r="A6" s="1" t="s">
        <v>36</v>
      </c>
      <c r="B6" t="s">
        <v>5</v>
      </c>
      <c r="C6" s="3">
        <v>256000</v>
      </c>
      <c r="D6" s="3">
        <v>320000</v>
      </c>
      <c r="E6" s="1" t="s">
        <v>39</v>
      </c>
      <c r="F6" t="s">
        <v>23</v>
      </c>
      <c r="G6" s="3">
        <v>131750</v>
      </c>
      <c r="H6" s="3">
        <v>97000</v>
      </c>
    </row>
    <row r="7" spans="1:10">
      <c r="A7" s="1" t="s">
        <v>37</v>
      </c>
      <c r="B7" t="s">
        <v>6</v>
      </c>
      <c r="C7" s="3">
        <f>D7/10*9</f>
        <v>257400</v>
      </c>
      <c r="D7" s="3">
        <v>286000</v>
      </c>
      <c r="E7" s="1"/>
    </row>
    <row r="8" spans="1:10">
      <c r="A8" s="1" t="s">
        <v>38</v>
      </c>
      <c r="B8" t="s">
        <v>7</v>
      </c>
      <c r="C8" s="3">
        <v>60000</v>
      </c>
      <c r="D8" s="3">
        <v>80000</v>
      </c>
      <c r="E8" s="18" t="s">
        <v>40</v>
      </c>
      <c r="F8" s="6" t="s">
        <v>24</v>
      </c>
    </row>
    <row r="9" spans="1:10">
      <c r="A9" s="1" t="s">
        <v>39</v>
      </c>
      <c r="B9" t="s">
        <v>8</v>
      </c>
      <c r="E9" s="1" t="s">
        <v>36</v>
      </c>
      <c r="F9" t="s">
        <v>25</v>
      </c>
      <c r="G9" s="3">
        <v>163020</v>
      </c>
      <c r="H9" s="3">
        <v>188500</v>
      </c>
    </row>
    <row r="10" spans="1:10">
      <c r="A10" s="1" t="s">
        <v>36</v>
      </c>
      <c r="B10" t="s">
        <v>9</v>
      </c>
      <c r="C10" s="3">
        <f>D10/3*2</f>
        <v>50666.666666666664</v>
      </c>
      <c r="D10" s="3">
        <v>76000</v>
      </c>
      <c r="E10" s="1" t="s">
        <v>37</v>
      </c>
      <c r="F10" t="s">
        <v>26</v>
      </c>
      <c r="G10" s="3">
        <v>44200</v>
      </c>
      <c r="H10" s="3">
        <v>25000</v>
      </c>
    </row>
    <row r="11" spans="1:10">
      <c r="A11" s="1"/>
      <c r="E11" s="1"/>
    </row>
    <row r="12" spans="1:10">
      <c r="A12" s="18" t="s">
        <v>40</v>
      </c>
      <c r="B12" s="6" t="s">
        <v>10</v>
      </c>
      <c r="E12" s="18" t="s">
        <v>42</v>
      </c>
      <c r="F12" s="6" t="s">
        <v>27</v>
      </c>
    </row>
    <row r="13" spans="1:10">
      <c r="A13" s="1" t="s">
        <v>34</v>
      </c>
      <c r="B13" t="s">
        <v>11</v>
      </c>
      <c r="E13" s="1" t="s">
        <v>36</v>
      </c>
      <c r="F13" t="s">
        <v>28</v>
      </c>
    </row>
    <row r="14" spans="1:10">
      <c r="A14" s="1" t="s">
        <v>36</v>
      </c>
      <c r="B14" t="s">
        <v>12</v>
      </c>
      <c r="C14" s="3">
        <v>232755</v>
      </c>
      <c r="D14" s="3">
        <v>325420</v>
      </c>
      <c r="E14" s="1" t="s">
        <v>37</v>
      </c>
      <c r="F14" t="s">
        <v>29</v>
      </c>
      <c r="G14" s="3">
        <v>255700</v>
      </c>
      <c r="H14" s="3">
        <v>390000</v>
      </c>
    </row>
    <row r="15" spans="1:10">
      <c r="A15" s="1" t="s">
        <v>37</v>
      </c>
      <c r="B15" t="s">
        <v>13</v>
      </c>
      <c r="C15" s="3">
        <v>192505</v>
      </c>
      <c r="D15" s="3">
        <v>187300</v>
      </c>
      <c r="E15" s="1" t="s">
        <v>38</v>
      </c>
      <c r="F15" t="s">
        <v>30</v>
      </c>
      <c r="G15" s="3">
        <v>231700</v>
      </c>
      <c r="H15" s="3">
        <v>222300</v>
      </c>
      <c r="J15" s="3"/>
    </row>
    <row r="16" spans="1:10">
      <c r="A16" s="1" t="s">
        <v>35</v>
      </c>
      <c r="B16" t="s">
        <v>14</v>
      </c>
      <c r="E16" s="1" t="s">
        <v>43</v>
      </c>
      <c r="F16" t="s">
        <v>46</v>
      </c>
      <c r="G16" s="3">
        <v>12000</v>
      </c>
      <c r="H16" s="3">
        <v>15000</v>
      </c>
    </row>
    <row r="17" spans="1:8">
      <c r="A17" s="1" t="s">
        <v>36</v>
      </c>
      <c r="B17" t="s">
        <v>15</v>
      </c>
      <c r="C17" s="3">
        <v>321502</v>
      </c>
      <c r="D17" s="3">
        <v>309700</v>
      </c>
      <c r="E17" s="1" t="s">
        <v>44</v>
      </c>
      <c r="F17" t="s">
        <v>31</v>
      </c>
      <c r="G17" s="3">
        <v>36899</v>
      </c>
      <c r="H17" s="3">
        <v>45849</v>
      </c>
    </row>
    <row r="18" spans="1:8">
      <c r="A18" s="1" t="s">
        <v>37</v>
      </c>
      <c r="B18" t="s">
        <v>16</v>
      </c>
      <c r="C18" s="3">
        <v>21350</v>
      </c>
      <c r="D18" s="3">
        <v>18400</v>
      </c>
      <c r="E18" s="1"/>
    </row>
    <row r="19" spans="1:8">
      <c r="A19" s="1" t="s">
        <v>39</v>
      </c>
      <c r="B19" t="s">
        <v>17</v>
      </c>
      <c r="C19" s="3">
        <v>6700</v>
      </c>
      <c r="D19" s="3">
        <v>5000</v>
      </c>
      <c r="E19" s="1"/>
    </row>
    <row r="20" spans="1:8">
      <c r="A20" s="1" t="s">
        <v>41</v>
      </c>
      <c r="B20" t="s">
        <v>18</v>
      </c>
      <c r="C20" s="17">
        <v>56903</v>
      </c>
      <c r="D20" s="17">
        <v>48723</v>
      </c>
      <c r="E20" s="1"/>
    </row>
    <row r="21" spans="1:8">
      <c r="A21" s="1"/>
      <c r="E21" s="1"/>
    </row>
    <row r="22" spans="1:8">
      <c r="A22" s="19" t="s">
        <v>42</v>
      </c>
      <c r="B22" s="5" t="s">
        <v>19</v>
      </c>
      <c r="C22" s="4">
        <v>5987</v>
      </c>
      <c r="D22" s="4">
        <v>2106</v>
      </c>
      <c r="E22" s="8"/>
      <c r="F22" s="2"/>
      <c r="G22" s="4"/>
      <c r="H22" s="4"/>
    </row>
    <row r="23" spans="1:8">
      <c r="A23" s="15"/>
      <c r="B23" s="15"/>
      <c r="C23" s="16"/>
      <c r="D23" s="16"/>
      <c r="E23" s="15"/>
      <c r="F23" s="15"/>
      <c r="G23" s="16"/>
      <c r="H23" s="16"/>
    </row>
    <row r="24" spans="1:8">
      <c r="A24" s="15"/>
      <c r="B24" s="15" t="s">
        <v>32</v>
      </c>
      <c r="C24" s="16">
        <f>SUM(C3:C22)</f>
        <v>1475268.6666666665</v>
      </c>
      <c r="D24" s="16">
        <f>SUM(D3:D22)</f>
        <v>1673649</v>
      </c>
      <c r="E24" s="15"/>
      <c r="F24" s="15" t="s">
        <v>32</v>
      </c>
      <c r="G24" s="16">
        <f>SUM(G3:G22)</f>
        <v>1475269</v>
      </c>
      <c r="H24" s="16">
        <f>SUM(H3:H22)</f>
        <v>1673649</v>
      </c>
    </row>
  </sheetData>
  <mergeCells count="1">
    <mergeCell ref="C1:F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G17" sqref="G17"/>
    </sheetView>
  </sheetViews>
  <sheetFormatPr baseColWidth="10" defaultRowHeight="15"/>
  <cols>
    <col min="1" max="1" width="25.7109375" customWidth="1"/>
    <col min="2" max="3" width="12.7109375" style="3" customWidth="1"/>
    <col min="4" max="4" width="25.7109375" customWidth="1"/>
    <col min="5" max="6" width="12.7109375" style="3" customWidth="1"/>
  </cols>
  <sheetData>
    <row r="1" spans="1:6" s="20" customFormat="1" ht="18.75">
      <c r="A1" s="21"/>
      <c r="B1" s="22"/>
      <c r="C1" s="47" t="s">
        <v>49</v>
      </c>
      <c r="D1" s="47"/>
      <c r="E1" s="22"/>
      <c r="F1" s="22"/>
    </row>
    <row r="2" spans="1:6" s="6" customFormat="1">
      <c r="A2" s="23" t="s">
        <v>47</v>
      </c>
      <c r="B2" s="14">
        <v>2009</v>
      </c>
      <c r="C2" s="14">
        <v>2008</v>
      </c>
      <c r="D2" s="23" t="s">
        <v>48</v>
      </c>
      <c r="E2" s="14">
        <v>2009</v>
      </c>
      <c r="F2" s="14">
        <v>2008</v>
      </c>
    </row>
    <row r="3" spans="1:6" ht="30">
      <c r="A3" s="24" t="s">
        <v>50</v>
      </c>
      <c r="B3" s="3">
        <v>475000</v>
      </c>
      <c r="C3" s="3">
        <v>543800</v>
      </c>
      <c r="D3" t="s">
        <v>58</v>
      </c>
      <c r="E3" s="3">
        <v>1597950</v>
      </c>
      <c r="F3" s="3">
        <v>1719200</v>
      </c>
    </row>
    <row r="4" spans="1:6">
      <c r="A4" t="s">
        <v>51</v>
      </c>
      <c r="B4" s="3">
        <v>521300</v>
      </c>
      <c r="C4" s="3">
        <v>589700</v>
      </c>
      <c r="D4" t="s">
        <v>59</v>
      </c>
      <c r="E4" s="3">
        <v>41000</v>
      </c>
      <c r="F4" s="3">
        <v>41000</v>
      </c>
    </row>
    <row r="5" spans="1:6">
      <c r="A5" t="s">
        <v>52</v>
      </c>
      <c r="B5" s="3">
        <v>52000</v>
      </c>
      <c r="C5" s="3">
        <v>60000</v>
      </c>
      <c r="D5" t="s">
        <v>60</v>
      </c>
      <c r="E5" s="3">
        <v>13435</v>
      </c>
      <c r="F5" s="3">
        <v>26500</v>
      </c>
    </row>
    <row r="6" spans="1:6">
      <c r="A6" t="s">
        <v>53</v>
      </c>
      <c r="B6" s="3">
        <v>112600</v>
      </c>
      <c r="C6" s="3">
        <v>125800</v>
      </c>
    </row>
    <row r="7" spans="1:6">
      <c r="A7" t="s">
        <v>54</v>
      </c>
      <c r="B7" s="3">
        <v>103535</v>
      </c>
      <c r="C7" s="3">
        <v>95000</v>
      </c>
    </row>
    <row r="8" spans="1:6">
      <c r="A8" t="s">
        <v>55</v>
      </c>
      <c r="B8" s="3">
        <v>198000</v>
      </c>
      <c r="C8" s="3">
        <v>205000</v>
      </c>
    </row>
    <row r="9" spans="1:6">
      <c r="A9" t="s">
        <v>56</v>
      </c>
      <c r="B9" s="3">
        <v>41000</v>
      </c>
      <c r="C9" s="3">
        <v>44500</v>
      </c>
    </row>
    <row r="10" spans="1:6">
      <c r="A10" t="s">
        <v>57</v>
      </c>
      <c r="B10" s="3">
        <v>17200</v>
      </c>
      <c r="C10" s="3">
        <v>25900</v>
      </c>
    </row>
    <row r="11" spans="1:6">
      <c r="A11" s="2" t="s">
        <v>23</v>
      </c>
      <c r="B11" s="4">
        <f>Bilanz!G6</f>
        <v>131750</v>
      </c>
      <c r="C11" s="4">
        <f>Bilanz!H6</f>
        <v>97000</v>
      </c>
      <c r="D11" s="2"/>
      <c r="E11" s="4"/>
      <c r="F11" s="4"/>
    </row>
    <row r="12" spans="1:6">
      <c r="A12" s="15"/>
      <c r="B12" s="16"/>
      <c r="C12" s="16"/>
      <c r="D12" s="15"/>
      <c r="E12" s="16"/>
      <c r="F12" s="16"/>
    </row>
    <row r="13" spans="1:6">
      <c r="A13" s="15" t="s">
        <v>32</v>
      </c>
      <c r="B13" s="16">
        <f>SUM(B3:B11)</f>
        <v>1652385</v>
      </c>
      <c r="C13" s="16">
        <f>SUM(C3:C11)</f>
        <v>1786700</v>
      </c>
      <c r="D13" s="15" t="s">
        <v>32</v>
      </c>
      <c r="E13" s="16">
        <f>SUM(E3:E11)</f>
        <v>1652385</v>
      </c>
      <c r="F13" s="16">
        <f>SUM(F3:F11)</f>
        <v>1786700</v>
      </c>
    </row>
    <row r="16" spans="1:6">
      <c r="A16" s="23" t="s">
        <v>61</v>
      </c>
      <c r="B16" s="25">
        <v>2009</v>
      </c>
      <c r="C16" s="25">
        <v>2008</v>
      </c>
    </row>
    <row r="17" spans="1:4">
      <c r="A17" t="s">
        <v>62</v>
      </c>
      <c r="B17" s="3">
        <f>B11</f>
        <v>131750</v>
      </c>
      <c r="C17" s="3">
        <f>C11</f>
        <v>97000</v>
      </c>
    </row>
    <row r="18" spans="1:4">
      <c r="A18" t="s">
        <v>63</v>
      </c>
      <c r="B18" s="3">
        <f>B10</f>
        <v>17200</v>
      </c>
      <c r="C18" s="3">
        <f>C10</f>
        <v>25900</v>
      </c>
    </row>
    <row r="19" spans="1:4">
      <c r="A19" t="s">
        <v>64</v>
      </c>
      <c r="B19" s="3">
        <f>E5</f>
        <v>13435</v>
      </c>
      <c r="C19" s="3">
        <f>F5</f>
        <v>26500</v>
      </c>
    </row>
    <row r="20" spans="1:4">
      <c r="A20" s="2" t="s">
        <v>65</v>
      </c>
      <c r="B20" s="4">
        <f>E4</f>
        <v>41000</v>
      </c>
      <c r="C20" s="4">
        <f>F4</f>
        <v>41000</v>
      </c>
    </row>
    <row r="21" spans="1:4">
      <c r="A21" s="15" t="s">
        <v>66</v>
      </c>
      <c r="B21" s="16">
        <f>B17+B18-B19-B20</f>
        <v>94515</v>
      </c>
      <c r="C21" s="16">
        <f>C17+C18-C19-C20</f>
        <v>55400</v>
      </c>
    </row>
    <row r="23" spans="1:4">
      <c r="D23" s="51"/>
    </row>
  </sheetData>
  <mergeCells count="1">
    <mergeCell ref="C1:D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6"/>
  <sheetViews>
    <sheetView workbookViewId="0">
      <selection activeCell="F19" sqref="F19"/>
    </sheetView>
  </sheetViews>
  <sheetFormatPr baseColWidth="10" defaultRowHeight="15"/>
  <cols>
    <col min="1" max="1" width="25.7109375" customWidth="1"/>
    <col min="2" max="2" width="11.42578125" style="3"/>
    <col min="3" max="3" width="7.7109375" style="26" customWidth="1"/>
    <col min="4" max="4" width="11.42578125" style="3"/>
    <col min="5" max="5" width="7.7109375" style="26" customWidth="1"/>
    <col min="6" max="6" width="25.7109375" customWidth="1"/>
    <col min="7" max="7" width="11.42578125" style="3"/>
    <col min="8" max="8" width="7.7109375" style="26" customWidth="1"/>
    <col min="9" max="9" width="11.42578125" style="3"/>
    <col min="10" max="10" width="7.7109375" style="26" customWidth="1"/>
  </cols>
  <sheetData>
    <row r="1" spans="1:10" ht="18.75">
      <c r="A1" s="10"/>
      <c r="B1" s="11"/>
      <c r="C1" s="28"/>
      <c r="D1" s="47" t="s">
        <v>67</v>
      </c>
      <c r="E1" s="47"/>
      <c r="F1" s="47"/>
      <c r="G1" s="11"/>
      <c r="H1" s="28"/>
      <c r="I1" s="11"/>
      <c r="J1" s="28"/>
    </row>
    <row r="2" spans="1:10" s="6" customFormat="1">
      <c r="A2" s="23" t="s">
        <v>0</v>
      </c>
      <c r="B2" s="29">
        <v>2009</v>
      </c>
      <c r="C2" s="30"/>
      <c r="D2" s="29">
        <v>2008</v>
      </c>
      <c r="E2" s="30"/>
      <c r="F2" s="23" t="s">
        <v>1</v>
      </c>
      <c r="G2" s="29">
        <v>2009</v>
      </c>
      <c r="H2" s="30"/>
      <c r="I2" s="29">
        <v>2008</v>
      </c>
      <c r="J2" s="30"/>
    </row>
    <row r="3" spans="1:10">
      <c r="A3" t="s">
        <v>4</v>
      </c>
      <c r="B3" s="3">
        <f>SUM(Bilanz!C4:C8)</f>
        <v>586900</v>
      </c>
      <c r="C3" s="26">
        <f>B3/$B$13</f>
        <v>0.39782584234374491</v>
      </c>
      <c r="D3" s="3">
        <f>SUM(Bilanz!D4:D8)</f>
        <v>701000</v>
      </c>
      <c r="E3" s="26">
        <f>D3/$D$13</f>
        <v>0.41884528954398442</v>
      </c>
      <c r="F3" t="s">
        <v>20</v>
      </c>
      <c r="G3" s="3">
        <f>SUM(Bilanz!G4:G5)</f>
        <v>600000</v>
      </c>
      <c r="H3" s="26">
        <f>G3/$G$13</f>
        <v>0.40670548896506331</v>
      </c>
      <c r="I3" s="3">
        <f>SUM(Bilanz!H4:H5)</f>
        <v>690000</v>
      </c>
      <c r="J3" s="26">
        <f>I3/$I$13</f>
        <v>0.41227282423017014</v>
      </c>
    </row>
    <row r="4" spans="1:10">
      <c r="A4" t="s">
        <v>8</v>
      </c>
      <c r="B4" s="3">
        <f>Bilanz!C10</f>
        <v>50666.666666666664</v>
      </c>
      <c r="C4" s="26">
        <f t="shared" ref="C4:C11" si="0">B4/$B$13</f>
        <v>3.4344026828107693E-2</v>
      </c>
      <c r="D4" s="3">
        <f>Bilanz!D10</f>
        <v>76000</v>
      </c>
      <c r="E4" s="26">
        <f t="shared" ref="E4:E11" si="1">D4/$D$13</f>
        <v>4.5409760349989753E-2</v>
      </c>
      <c r="F4" t="s">
        <v>23</v>
      </c>
      <c r="G4" s="3">
        <f>Bilanz!G6</f>
        <v>131750</v>
      </c>
      <c r="H4" s="26">
        <f t="shared" ref="H4:H11" si="2">G4/$G$13</f>
        <v>8.9305746951911819E-2</v>
      </c>
      <c r="I4" s="3">
        <f>Bilanz!H6</f>
        <v>97000</v>
      </c>
      <c r="J4" s="26">
        <f t="shared" ref="J4:J11" si="3">I4/$I$13</f>
        <v>5.7957194130907976E-2</v>
      </c>
    </row>
    <row r="5" spans="1:10">
      <c r="A5" s="32" t="s">
        <v>72</v>
      </c>
      <c r="B5" s="33">
        <f>B3+B4</f>
        <v>637566.66666666663</v>
      </c>
      <c r="C5" s="34">
        <f t="shared" si="0"/>
        <v>0.43216986917185257</v>
      </c>
      <c r="D5" s="33">
        <f>D3+D4</f>
        <v>777000</v>
      </c>
      <c r="E5" s="26">
        <f t="shared" si="1"/>
        <v>0.4642550498939742</v>
      </c>
      <c r="F5" s="32" t="s">
        <v>77</v>
      </c>
      <c r="G5" s="33">
        <f>SUM(G3:G4)</f>
        <v>731750</v>
      </c>
      <c r="H5" s="26">
        <f t="shared" si="2"/>
        <v>0.49601123591697516</v>
      </c>
      <c r="I5" s="33">
        <f>SUM(I3:I4)</f>
        <v>787000</v>
      </c>
      <c r="J5" s="26">
        <f t="shared" si="3"/>
        <v>0.47023001836107808</v>
      </c>
    </row>
    <row r="7" spans="1:10">
      <c r="A7" t="s">
        <v>11</v>
      </c>
      <c r="B7" s="3">
        <f>SUM(Bilanz!C14:C15)</f>
        <v>425260</v>
      </c>
      <c r="C7" s="26">
        <f t="shared" si="0"/>
        <v>0.28825935886028448</v>
      </c>
      <c r="D7" s="3">
        <f>SUM(Bilanz!D14:D15)</f>
        <v>512720</v>
      </c>
      <c r="E7" s="26">
        <f t="shared" si="1"/>
        <v>0.30634858324535191</v>
      </c>
      <c r="F7" t="s">
        <v>25</v>
      </c>
      <c r="G7" s="3">
        <f>Bilanz!G9</f>
        <v>163020</v>
      </c>
      <c r="H7" s="26">
        <f t="shared" si="2"/>
        <v>0.1105018813518077</v>
      </c>
      <c r="I7" s="3">
        <f>Bilanz!H9</f>
        <v>188500</v>
      </c>
      <c r="J7" s="26">
        <f t="shared" si="3"/>
        <v>0.1126281556049088</v>
      </c>
    </row>
    <row r="8" spans="1:10">
      <c r="A8" t="s">
        <v>14</v>
      </c>
      <c r="B8" s="3">
        <f>SUM(Bilanz!C17:C18)</f>
        <v>342852</v>
      </c>
      <c r="C8" s="26">
        <f t="shared" si="0"/>
        <v>0.23239970301454699</v>
      </c>
      <c r="D8" s="3">
        <f>SUM(Bilanz!D17:D18)</f>
        <v>328100</v>
      </c>
      <c r="E8" s="26">
        <f t="shared" si="1"/>
        <v>0.19603871540567944</v>
      </c>
      <c r="F8" t="s">
        <v>73</v>
      </c>
      <c r="G8" s="3">
        <f>Bilanz!G10</f>
        <v>44200</v>
      </c>
      <c r="H8" s="26">
        <f t="shared" si="2"/>
        <v>2.9960637687092999E-2</v>
      </c>
      <c r="I8" s="3">
        <f>Bilanz!H10</f>
        <v>25000</v>
      </c>
      <c r="J8" s="26">
        <f t="shared" si="3"/>
        <v>1.4937421167759786E-2</v>
      </c>
    </row>
    <row r="9" spans="1:10">
      <c r="A9" t="s">
        <v>68</v>
      </c>
      <c r="B9" s="3">
        <f>SUM(Bilanz!C19:C20)</f>
        <v>63603</v>
      </c>
      <c r="C9" s="26">
        <f t="shared" si="0"/>
        <v>4.3112825098976328E-2</v>
      </c>
      <c r="D9" s="3">
        <f>SUM(Bilanz!D19:D20)</f>
        <v>53723</v>
      </c>
      <c r="E9" s="26">
        <f t="shared" si="1"/>
        <v>3.2099323095822363E-2</v>
      </c>
      <c r="F9" t="s">
        <v>74</v>
      </c>
      <c r="G9" s="3">
        <f>SUM(Bilanz!G14:G15)</f>
        <v>487400</v>
      </c>
      <c r="H9" s="26">
        <f t="shared" si="2"/>
        <v>0.33038042553595309</v>
      </c>
      <c r="I9" s="3">
        <f>SUM(Bilanz!H14:H15)</f>
        <v>612300</v>
      </c>
      <c r="J9" s="26">
        <f t="shared" si="3"/>
        <v>0.36584731924077268</v>
      </c>
    </row>
    <row r="10" spans="1:10">
      <c r="A10" t="s">
        <v>69</v>
      </c>
      <c r="B10" s="3">
        <f>Bilanz!C22</f>
        <v>5987</v>
      </c>
      <c r="C10" s="26">
        <f t="shared" si="0"/>
        <v>4.0582438543397522E-3</v>
      </c>
      <c r="D10" s="3">
        <f>Bilanz!D22</f>
        <v>2106</v>
      </c>
      <c r="E10" s="26">
        <f t="shared" si="1"/>
        <v>1.2583283591720844E-3</v>
      </c>
      <c r="F10" t="s">
        <v>75</v>
      </c>
      <c r="G10" s="3">
        <f>SUM(Bilanz!G16:G17)</f>
        <v>48899</v>
      </c>
      <c r="H10" s="26">
        <f t="shared" si="2"/>
        <v>3.3145819508171054E-2</v>
      </c>
      <c r="I10" s="3">
        <f>SUM(Bilanz!H16:H17)</f>
        <v>60849</v>
      </c>
      <c r="J10" s="26">
        <f t="shared" si="3"/>
        <v>3.6357085625480609E-2</v>
      </c>
    </row>
    <row r="11" spans="1:10">
      <c r="A11" s="35" t="s">
        <v>71</v>
      </c>
      <c r="B11" s="36">
        <f>SUM(B7:B10)</f>
        <v>837702</v>
      </c>
      <c r="C11" s="37">
        <f t="shared" si="0"/>
        <v>0.56783013082814748</v>
      </c>
      <c r="D11" s="36">
        <f>SUM(D7:D10)</f>
        <v>896649</v>
      </c>
      <c r="E11" s="31">
        <f t="shared" si="1"/>
        <v>0.53574495010602585</v>
      </c>
      <c r="F11" s="35" t="s">
        <v>76</v>
      </c>
      <c r="G11" s="36">
        <f>SUM(G7:G10)</f>
        <v>743519</v>
      </c>
      <c r="H11" s="31">
        <f t="shared" si="2"/>
        <v>0.50398876408302484</v>
      </c>
      <c r="I11" s="36">
        <f>SUM(I7:I10)</f>
        <v>886649</v>
      </c>
      <c r="J11" s="31">
        <f t="shared" si="3"/>
        <v>0.52976998163892186</v>
      </c>
    </row>
    <row r="12" spans="1:10">
      <c r="A12" s="15"/>
      <c r="B12" s="16"/>
      <c r="C12" s="27"/>
      <c r="D12" s="16"/>
      <c r="E12" s="27"/>
      <c r="F12" s="15"/>
      <c r="G12" s="16"/>
      <c r="H12" s="27"/>
      <c r="I12" s="16"/>
      <c r="J12" s="27"/>
    </row>
    <row r="13" spans="1:10">
      <c r="A13" s="38" t="s">
        <v>70</v>
      </c>
      <c r="B13" s="39">
        <f>B5+B11</f>
        <v>1475268.6666666665</v>
      </c>
      <c r="C13" s="40">
        <v>1</v>
      </c>
      <c r="D13" s="39">
        <f>D5+D11</f>
        <v>1673649</v>
      </c>
      <c r="E13" s="40">
        <v>1</v>
      </c>
      <c r="F13" s="38"/>
      <c r="G13" s="39">
        <f>G5+G11</f>
        <v>1475269</v>
      </c>
      <c r="H13" s="40">
        <v>1</v>
      </c>
      <c r="I13" s="39">
        <f>I5+I11</f>
        <v>1673649</v>
      </c>
      <c r="J13" s="40">
        <v>1</v>
      </c>
    </row>
    <row r="16" spans="1:10">
      <c r="A16" s="51"/>
      <c r="D16" s="51"/>
      <c r="F16" s="51"/>
      <c r="H16" s="52"/>
      <c r="I16" s="52"/>
      <c r="J16" s="52"/>
    </row>
  </sheetData>
  <mergeCells count="2">
    <mergeCell ref="D1:F1"/>
    <mergeCell ref="H16:J1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45"/>
  <sheetViews>
    <sheetView workbookViewId="0">
      <selection activeCell="C52" sqref="C52"/>
    </sheetView>
  </sheetViews>
  <sheetFormatPr baseColWidth="10" defaultRowHeight="15"/>
  <cols>
    <col min="1" max="1" width="25.140625" customWidth="1"/>
    <col min="2" max="2" width="8.85546875" customWidth="1"/>
    <col min="3" max="3" width="12.140625" style="41" bestFit="1" customWidth="1"/>
    <col min="4" max="4" width="9.7109375" customWidth="1"/>
    <col min="11" max="11" width="13.140625" customWidth="1"/>
  </cols>
  <sheetData>
    <row r="1" spans="1:11">
      <c r="A1" s="6" t="s">
        <v>78</v>
      </c>
    </row>
    <row r="2" spans="1:11" ht="15.75" thickBot="1"/>
    <row r="3" spans="1:11" ht="15.75" thickBot="1">
      <c r="A3" t="s">
        <v>79</v>
      </c>
      <c r="B3">
        <v>2008</v>
      </c>
      <c r="C3" s="41">
        <f>Bilanzverdichtung!D5/Bilanzverdichtung!D13</f>
        <v>0.4642550498939742</v>
      </c>
      <c r="E3" s="48" t="s">
        <v>80</v>
      </c>
      <c r="F3" s="49"/>
      <c r="G3" s="49"/>
      <c r="H3" s="50"/>
    </row>
    <row r="4" spans="1:11">
      <c r="B4">
        <v>2009</v>
      </c>
      <c r="C4" s="41">
        <f>Bilanzverdichtung!B5/Bilanzverdichtung!B13</f>
        <v>0.43216986917185257</v>
      </c>
    </row>
    <row r="6" spans="1:11">
      <c r="A6" s="6" t="s">
        <v>81</v>
      </c>
    </row>
    <row r="7" spans="1:11" ht="15.75" thickBot="1"/>
    <row r="8" spans="1:11" ht="15.75" thickBot="1">
      <c r="A8" t="s">
        <v>82</v>
      </c>
      <c r="B8">
        <v>2008</v>
      </c>
      <c r="C8" s="41">
        <f>Bilanzverdichtung!I5/Bilanzverdichtung!I13</f>
        <v>0.47023001836107808</v>
      </c>
      <c r="E8" s="48" t="s">
        <v>83</v>
      </c>
      <c r="F8" s="49"/>
      <c r="G8" s="49"/>
      <c r="H8" s="50"/>
    </row>
    <row r="9" spans="1:11">
      <c r="B9">
        <v>2009</v>
      </c>
      <c r="C9" s="41">
        <f>Bilanzverdichtung!G5/Bilanzverdichtung!G13</f>
        <v>0.49601123591697516</v>
      </c>
    </row>
    <row r="10" spans="1:11" ht="15.75" thickBot="1"/>
    <row r="11" spans="1:11" ht="15.75" thickBot="1">
      <c r="A11" t="s">
        <v>84</v>
      </c>
      <c r="B11">
        <v>2008</v>
      </c>
      <c r="C11" s="41">
        <f>Bilanzverdichtung!I11/Bilanzverdichtung!I5</f>
        <v>1.1266188055908513</v>
      </c>
      <c r="E11" s="48" t="s">
        <v>85</v>
      </c>
      <c r="F11" s="49"/>
      <c r="G11" s="49"/>
      <c r="H11" s="50"/>
    </row>
    <row r="12" spans="1:11">
      <c r="B12">
        <v>2009</v>
      </c>
      <c r="C12" s="41">
        <f>Bilanzverdichtung!G11/Bilanzverdichtung!G5</f>
        <v>1.0160833618038947</v>
      </c>
    </row>
    <row r="14" spans="1:11">
      <c r="A14" s="6" t="s">
        <v>86</v>
      </c>
      <c r="K14" s="42"/>
    </row>
    <row r="16" spans="1:11" ht="15.75" thickBot="1">
      <c r="A16" t="s">
        <v>87</v>
      </c>
      <c r="B16">
        <v>2008</v>
      </c>
      <c r="C16" s="41">
        <f>Bilanzverdichtung!I5/Bilanzverdichtung!D5</f>
        <v>1.0128700128700128</v>
      </c>
    </row>
    <row r="17" spans="1:11" ht="15.75" thickBot="1">
      <c r="B17">
        <v>2009</v>
      </c>
      <c r="C17" s="41">
        <f>Bilanzverdichtung!G5/Bilanzverdichtung!B5</f>
        <v>1.1477231139227271</v>
      </c>
      <c r="E17" s="48" t="s">
        <v>89</v>
      </c>
      <c r="F17" s="49"/>
      <c r="G17" s="49"/>
      <c r="H17" s="50"/>
    </row>
    <row r="19" spans="1:11" ht="15.75" thickBot="1">
      <c r="A19" t="s">
        <v>88</v>
      </c>
      <c r="B19">
        <v>2008</v>
      </c>
      <c r="C19" s="41">
        <f>(Bilanzverdichtung!I5+Bilanzverdichtung!I7+Bilanzverdichtung!I9)/Bilanzverdichtung!D5</f>
        <v>2.0435006435006433</v>
      </c>
    </row>
    <row r="20" spans="1:11" ht="15.75" thickBot="1">
      <c r="B20">
        <v>2009</v>
      </c>
      <c r="C20" s="41">
        <f>(Bilanzverdichtung!G5+Bilanzverdichtung!G7+Bilanzverdichtung!G9)/Bilanzverdichtung!B5</f>
        <v>2.1678830971924508</v>
      </c>
      <c r="E20" s="48" t="s">
        <v>90</v>
      </c>
      <c r="F20" s="49"/>
      <c r="G20" s="49"/>
      <c r="H20" s="49"/>
      <c r="I20" s="49"/>
      <c r="J20" s="49"/>
      <c r="K20" s="50"/>
    </row>
    <row r="22" spans="1:11">
      <c r="A22" s="6" t="s">
        <v>91</v>
      </c>
    </row>
    <row r="23" spans="1:11" ht="15.75" thickBot="1"/>
    <row r="24" spans="1:11" ht="15.75" thickBot="1">
      <c r="A24" t="s">
        <v>92</v>
      </c>
      <c r="B24">
        <v>2008</v>
      </c>
      <c r="C24" s="41">
        <f>GuV!$C$21/Bilanzverdichtung!I5</f>
        <v>7.0393900889453617E-2</v>
      </c>
      <c r="E24" s="48" t="s">
        <v>95</v>
      </c>
      <c r="F24" s="49"/>
      <c r="G24" s="50"/>
    </row>
    <row r="25" spans="1:11">
      <c r="B25">
        <v>2009</v>
      </c>
      <c r="C25" s="41">
        <f>GuV!$B$21/Bilanzverdichtung!G5</f>
        <v>0.12916296549367953</v>
      </c>
    </row>
    <row r="26" spans="1:11" ht="15.75" thickBot="1"/>
    <row r="27" spans="1:11" ht="15.75" thickBot="1">
      <c r="A27" t="s">
        <v>93</v>
      </c>
      <c r="B27">
        <v>2008</v>
      </c>
      <c r="C27" s="41">
        <f>(GuV!$C$21+GuV!$C$9)/(Bilanzverdichtung!I5+Bilanzverdichtung!I11)</f>
        <v>5.9689934986368112E-2</v>
      </c>
      <c r="E27" s="48" t="s">
        <v>96</v>
      </c>
      <c r="F27" s="49"/>
      <c r="G27" s="49"/>
      <c r="H27" s="49"/>
      <c r="I27" s="49"/>
      <c r="J27" s="50"/>
    </row>
    <row r="28" spans="1:11">
      <c r="B28">
        <v>2009</v>
      </c>
      <c r="C28" s="41">
        <f>(GuV!$B$21+GuV!$B$9)/(Bilanzverdichtung!G5+Bilanzverdichtung!G11)</f>
        <v>9.1857823895167598E-2</v>
      </c>
    </row>
    <row r="29" spans="1:11" ht="15.75" thickBot="1"/>
    <row r="30" spans="1:11" ht="15.75" thickBot="1">
      <c r="A30" t="s">
        <v>94</v>
      </c>
      <c r="B30">
        <v>2008</v>
      </c>
      <c r="C30" s="41">
        <f>GuV!$C$21/GuV!$F$3</f>
        <v>3.2224290367612846E-2</v>
      </c>
      <c r="E30" s="48" t="s">
        <v>97</v>
      </c>
      <c r="F30" s="50"/>
    </row>
    <row r="31" spans="1:11">
      <c r="B31">
        <v>2009</v>
      </c>
      <c r="C31" s="41">
        <f>GuV!$B$21/GuV!$E$3</f>
        <v>5.9147657936731435E-2</v>
      </c>
    </row>
    <row r="32" spans="1:11" ht="15.75" thickBot="1"/>
    <row r="33" spans="1:9" ht="15.75" thickBot="1">
      <c r="A33" t="s">
        <v>98</v>
      </c>
      <c r="B33">
        <v>2008</v>
      </c>
      <c r="C33" s="43">
        <f>GuV!$F$3/Bilanzverdichtung!I13</f>
        <v>1.0272165788645051</v>
      </c>
      <c r="E33" s="48" t="s">
        <v>99</v>
      </c>
      <c r="F33" s="49"/>
      <c r="G33" s="50"/>
    </row>
    <row r="34" spans="1:9">
      <c r="B34">
        <v>2009</v>
      </c>
      <c r="C34" s="43">
        <f>GuV!$E$3/Bilanzverdichtung!G13</f>
        <v>1.0831583934862048</v>
      </c>
    </row>
    <row r="35" spans="1:9" ht="15.75" thickBot="1"/>
    <row r="36" spans="1:9" ht="15.75" thickBot="1">
      <c r="A36" t="s">
        <v>100</v>
      </c>
      <c r="B36">
        <v>2008</v>
      </c>
      <c r="C36" s="43">
        <f>(GuV!$C$21/GuV!$F$3)*100*(GuV!$F$3/Bilanz!D24)</f>
        <v>3.3101325307755696</v>
      </c>
      <c r="E36" s="48" t="s">
        <v>101</v>
      </c>
      <c r="F36" s="49"/>
      <c r="G36" s="49"/>
      <c r="H36" s="49"/>
      <c r="I36" s="50"/>
    </row>
    <row r="37" spans="1:9">
      <c r="B37">
        <v>2009</v>
      </c>
      <c r="C37" s="43">
        <f>(GuV!$B$21/GuV!$E$3)*100*(GuV!$E$3/Bilanz!G24)</f>
        <v>6.4066282149221587</v>
      </c>
    </row>
    <row r="39" spans="1:9">
      <c r="A39" s="6" t="s">
        <v>102</v>
      </c>
    </row>
    <row r="40" spans="1:9" ht="15.75" thickBot="1"/>
    <row r="41" spans="1:9" ht="15.75" thickBot="1">
      <c r="A41" t="s">
        <v>103</v>
      </c>
      <c r="B41">
        <v>2008</v>
      </c>
      <c r="C41" s="43">
        <f>(GuV!$F$3-Bilanz!D17)/Bilanz!D17</f>
        <v>4.5511785598966741</v>
      </c>
      <c r="E41" s="48" t="s">
        <v>105</v>
      </c>
      <c r="F41" s="49"/>
      <c r="G41" s="50"/>
    </row>
    <row r="42" spans="1:9">
      <c r="B42">
        <v>2009</v>
      </c>
      <c r="C42" s="43">
        <f>(GuV!$E$3-Bilanz!C17)/Bilanz!C17</f>
        <v>3.9702645706714113</v>
      </c>
    </row>
    <row r="43" spans="1:9" ht="15.75" thickBot="1">
      <c r="C43" s="43"/>
    </row>
    <row r="44" spans="1:9" ht="15.75" thickBot="1">
      <c r="A44" t="s">
        <v>104</v>
      </c>
      <c r="B44">
        <v>2008</v>
      </c>
      <c r="C44" s="44">
        <f>360/C41</f>
        <v>79.100390209294076</v>
      </c>
      <c r="E44" s="45" t="s">
        <v>106</v>
      </c>
    </row>
    <row r="45" spans="1:9">
      <c r="B45">
        <v>2009</v>
      </c>
      <c r="C45" s="44">
        <f>360/C42</f>
        <v>90.67405801098046</v>
      </c>
    </row>
  </sheetData>
  <mergeCells count="11">
    <mergeCell ref="E24:G24"/>
    <mergeCell ref="E3:H3"/>
    <mergeCell ref="E8:H8"/>
    <mergeCell ref="E11:H11"/>
    <mergeCell ref="E17:H17"/>
    <mergeCell ref="E20:K20"/>
    <mergeCell ref="E27:J27"/>
    <mergeCell ref="E30:F30"/>
    <mergeCell ref="E33:G33"/>
    <mergeCell ref="E36:I36"/>
    <mergeCell ref="E41:G4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Bilanz</vt:lpstr>
      <vt:lpstr>GuV</vt:lpstr>
      <vt:lpstr>Bilanzverdichtung</vt:lpstr>
      <vt:lpstr>Kennzahlen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Horst-Dieter</dc:creator>
  <cp:lastModifiedBy>Horst-Dieter</cp:lastModifiedBy>
  <dcterms:created xsi:type="dcterms:W3CDTF">2009-01-10T08:40:11Z</dcterms:created>
  <dcterms:modified xsi:type="dcterms:W3CDTF">2009-04-15T11:43:35Z</dcterms:modified>
</cp:coreProperties>
</file>