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4670" windowHeight="7590"/>
  </bookViews>
  <sheets>
    <sheet name="Focus 1" sheetId="10" r:id="rId1"/>
    <sheet name="Focus 2" sheetId="11" r:id="rId2"/>
    <sheet name="Basis 1" sheetId="2" r:id="rId3"/>
    <sheet name="Listen 1" sheetId="3" r:id="rId4"/>
    <sheet name="Daten 1 Ist09" sheetId="4" r:id="rId5"/>
    <sheet name="Daten 2 Ist08" sheetId="6" r:id="rId6"/>
    <sheet name="Daten 3 Ist07" sheetId="7" r:id="rId7"/>
    <sheet name="Parameter 1" sheetId="8" r:id="rId8"/>
    <sheet name="Namensliste" sheetId="5" r:id="rId9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S12" i="4"/>
  <c r="S13"/>
  <c r="S14"/>
  <c r="S7" s="1"/>
  <c r="S15"/>
  <c r="S16"/>
  <c r="S17"/>
  <c r="S18"/>
  <c r="S19"/>
  <c r="S20"/>
  <c r="S21"/>
  <c r="S22"/>
  <c r="S23"/>
  <c r="S12" i="6"/>
  <c r="S7" s="1"/>
  <c r="S13"/>
  <c r="S14"/>
  <c r="S15"/>
  <c r="S16"/>
  <c r="S17"/>
  <c r="S18"/>
  <c r="S19"/>
  <c r="S20"/>
  <c r="S21"/>
  <c r="S22"/>
  <c r="S23"/>
  <c r="S12" i="7"/>
  <c r="S7" s="1"/>
  <c r="S13"/>
  <c r="S14"/>
  <c r="S15"/>
  <c r="S16"/>
  <c r="S17"/>
  <c r="S18"/>
  <c r="S19"/>
  <c r="S20"/>
  <c r="S21"/>
  <c r="S22"/>
  <c r="S23"/>
  <c r="G8" i="6" l="1"/>
  <c r="C2" i="2" l="1"/>
  <c r="G8" i="4" l="1"/>
  <c r="M2" i="2" l="1"/>
  <c r="V5" i="4"/>
  <c r="R7"/>
  <c r="K8"/>
  <c r="C3" i="2" s="1"/>
  <c r="C4" s="1"/>
  <c r="G8" i="11" s="1"/>
  <c r="G8" i="7"/>
  <c r="L2" i="2" l="1"/>
  <c r="K8" i="6"/>
  <c r="K8" i="7"/>
  <c r="L7" i="6"/>
  <c r="M7"/>
  <c r="N7"/>
  <c r="O7"/>
  <c r="P7"/>
  <c r="Q7"/>
  <c r="R7"/>
  <c r="L7" i="7"/>
  <c r="M7"/>
  <c r="N7"/>
  <c r="O7"/>
  <c r="P7"/>
  <c r="Q7"/>
  <c r="R7"/>
  <c r="L7" i="4"/>
  <c r="M7"/>
  <c r="N7"/>
  <c r="O7"/>
  <c r="P7"/>
  <c r="Q7"/>
  <c r="AB5" i="7"/>
  <c r="AA5"/>
  <c r="Z5"/>
  <c r="Z23" s="1"/>
  <c r="Y5"/>
  <c r="Y22" s="1"/>
  <c r="X5"/>
  <c r="X23" s="1"/>
  <c r="W5"/>
  <c r="W22" s="1"/>
  <c r="V5"/>
  <c r="V23" s="1"/>
  <c r="AB5" i="6"/>
  <c r="AB22" s="1"/>
  <c r="AA5"/>
  <c r="AA23" s="1"/>
  <c r="Z5"/>
  <c r="Z22" s="1"/>
  <c r="Y5"/>
  <c r="Y23" s="1"/>
  <c r="X5"/>
  <c r="X22" s="1"/>
  <c r="W5"/>
  <c r="W23" s="1"/>
  <c r="V5"/>
  <c r="V22" s="1"/>
  <c r="W5" i="4"/>
  <c r="W12" s="1"/>
  <c r="X5"/>
  <c r="X12" s="1"/>
  <c r="Y5"/>
  <c r="Y12" s="1"/>
  <c r="Z5"/>
  <c r="Z12" s="1"/>
  <c r="AA5"/>
  <c r="AA12" s="1"/>
  <c r="AB5"/>
  <c r="AB12" s="1"/>
  <c r="V12"/>
  <c r="M9" i="2"/>
  <c r="L9"/>
  <c r="L26"/>
  <c r="L17"/>
  <c r="L22"/>
  <c r="L18"/>
  <c r="M19"/>
  <c r="L23"/>
  <c r="M18"/>
  <c r="L21"/>
  <c r="M15"/>
  <c r="M21"/>
  <c r="O15"/>
  <c r="L15"/>
  <c r="L20"/>
  <c r="M22"/>
  <c r="M25"/>
  <c r="M17"/>
  <c r="M16"/>
  <c r="L25"/>
  <c r="M26"/>
  <c r="L14"/>
  <c r="L19"/>
  <c r="M24"/>
  <c r="P15"/>
  <c r="M20"/>
  <c r="M14"/>
  <c r="L24"/>
  <c r="M23"/>
  <c r="L16"/>
  <c r="AC26" i="4" l="1"/>
  <c r="S17" i="2"/>
  <c r="M34" i="10" s="1"/>
  <c r="S20" i="2"/>
  <c r="P34" i="10" s="1"/>
  <c r="S18" i="2"/>
  <c r="N34" i="10" s="1"/>
  <c r="S22" i="2"/>
  <c r="R34" i="10" s="1"/>
  <c r="S23" i="2"/>
  <c r="S34" i="10" s="1"/>
  <c r="S19" i="2"/>
  <c r="O34" i="10" s="1"/>
  <c r="S25" i="2"/>
  <c r="U34" i="10" s="1"/>
  <c r="S21" i="2"/>
  <c r="Q34" i="10" s="1"/>
  <c r="S24" i="2"/>
  <c r="T34" i="10" s="1"/>
  <c r="S15" i="2"/>
  <c r="K34" i="10" s="1"/>
  <c r="S26" i="2"/>
  <c r="S16"/>
  <c r="L34" i="10" s="1"/>
  <c r="Z34"/>
  <c r="Z33"/>
  <c r="V34"/>
  <c r="R25" i="2"/>
  <c r="U33" i="10" s="1"/>
  <c r="R23" i="2"/>
  <c r="S33" i="10" s="1"/>
  <c r="R21" i="2"/>
  <c r="Q33" i="10" s="1"/>
  <c r="R19" i="2"/>
  <c r="O33" i="10" s="1"/>
  <c r="R17" i="2"/>
  <c r="M33" i="10" s="1"/>
  <c r="R15" i="2"/>
  <c r="K33" i="10" s="1"/>
  <c r="R26" i="2"/>
  <c r="R24"/>
  <c r="T33" i="10" s="1"/>
  <c r="R22" i="2"/>
  <c r="R20"/>
  <c r="P33" i="10" s="1"/>
  <c r="R18" i="2"/>
  <c r="R16"/>
  <c r="L33" i="10" s="1"/>
  <c r="S14" i="2"/>
  <c r="J34" i="10" s="1"/>
  <c r="P14" i="2"/>
  <c r="O14"/>
  <c r="R14"/>
  <c r="AC12" i="4"/>
  <c r="W14" i="2"/>
  <c r="V14"/>
  <c r="AA14" i="7"/>
  <c r="AA16"/>
  <c r="AA18"/>
  <c r="AA19"/>
  <c r="AA21"/>
  <c r="AA23"/>
  <c r="AA12"/>
  <c r="AA13"/>
  <c r="AA15"/>
  <c r="AA17"/>
  <c r="AA20"/>
  <c r="AA22"/>
  <c r="X12"/>
  <c r="X14"/>
  <c r="X16"/>
  <c r="X18"/>
  <c r="X20"/>
  <c r="X22"/>
  <c r="V12"/>
  <c r="Z12"/>
  <c r="V14"/>
  <c r="Z14"/>
  <c r="V16"/>
  <c r="Z16"/>
  <c r="V18"/>
  <c r="Z18"/>
  <c r="V20"/>
  <c r="Z20"/>
  <c r="V22"/>
  <c r="Z22"/>
  <c r="Y12" i="6"/>
  <c r="AA14"/>
  <c r="W18"/>
  <c r="Y20"/>
  <c r="AA22"/>
  <c r="W13" i="7"/>
  <c r="Y13"/>
  <c r="W15"/>
  <c r="Y15"/>
  <c r="W17"/>
  <c r="Y17"/>
  <c r="W19"/>
  <c r="Y19"/>
  <c r="W21"/>
  <c r="Y21"/>
  <c r="W23"/>
  <c r="Y23"/>
  <c r="W14" i="6"/>
  <c r="Y16"/>
  <c r="AA18"/>
  <c r="W22"/>
  <c r="W12" i="7"/>
  <c r="Y12"/>
  <c r="V13"/>
  <c r="X13"/>
  <c r="Z13"/>
  <c r="W14"/>
  <c r="Y14"/>
  <c r="V15"/>
  <c r="X15"/>
  <c r="Z15"/>
  <c r="W16"/>
  <c r="Y16"/>
  <c r="V17"/>
  <c r="X17"/>
  <c r="Z17"/>
  <c r="W18"/>
  <c r="Y18"/>
  <c r="V19"/>
  <c r="X19"/>
  <c r="Z19"/>
  <c r="W20"/>
  <c r="Y20"/>
  <c r="V21"/>
  <c r="X21"/>
  <c r="Z21"/>
  <c r="W12" i="6"/>
  <c r="AA12"/>
  <c r="Y14"/>
  <c r="W16"/>
  <c r="AA16"/>
  <c r="Y18"/>
  <c r="W20"/>
  <c r="AA20"/>
  <c r="Y22"/>
  <c r="V13"/>
  <c r="X13"/>
  <c r="Z13"/>
  <c r="AB13"/>
  <c r="V15"/>
  <c r="X15"/>
  <c r="Z15"/>
  <c r="AB15"/>
  <c r="V17"/>
  <c r="X17"/>
  <c r="Z17"/>
  <c r="AB17"/>
  <c r="V19"/>
  <c r="X19"/>
  <c r="Z19"/>
  <c r="AB19"/>
  <c r="V21"/>
  <c r="X21"/>
  <c r="Z21"/>
  <c r="AB21"/>
  <c r="V23"/>
  <c r="X23"/>
  <c r="Z23"/>
  <c r="AB23"/>
  <c r="V12"/>
  <c r="X12"/>
  <c r="Z12"/>
  <c r="AB12"/>
  <c r="W13"/>
  <c r="Y13"/>
  <c r="AA13"/>
  <c r="V14"/>
  <c r="X14"/>
  <c r="Z14"/>
  <c r="AB14"/>
  <c r="W15"/>
  <c r="Y15"/>
  <c r="AA15"/>
  <c r="V16"/>
  <c r="X16"/>
  <c r="Z16"/>
  <c r="AB16"/>
  <c r="W17"/>
  <c r="Y17"/>
  <c r="AA17"/>
  <c r="V18"/>
  <c r="X18"/>
  <c r="Z18"/>
  <c r="AB18"/>
  <c r="W19"/>
  <c r="Y19"/>
  <c r="AA19"/>
  <c r="V20"/>
  <c r="X20"/>
  <c r="Z20"/>
  <c r="AB20"/>
  <c r="W21"/>
  <c r="Y21"/>
  <c r="AA21"/>
  <c r="AA23" i="4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AB23"/>
  <c r="Z23"/>
  <c r="X23"/>
  <c r="AB22"/>
  <c r="Z22"/>
  <c r="X22"/>
  <c r="AB21"/>
  <c r="Z21"/>
  <c r="X21"/>
  <c r="AB20"/>
  <c r="Z20"/>
  <c r="X20"/>
  <c r="AB19"/>
  <c r="Z19"/>
  <c r="X19"/>
  <c r="AB18"/>
  <c r="Z18"/>
  <c r="X18"/>
  <c r="AB17"/>
  <c r="Z17"/>
  <c r="X17"/>
  <c r="AB16"/>
  <c r="Z16"/>
  <c r="X16"/>
  <c r="AB15"/>
  <c r="Z15"/>
  <c r="X15"/>
  <c r="AB14"/>
  <c r="Z14"/>
  <c r="X14"/>
  <c r="AB13"/>
  <c r="Z13"/>
  <c r="X13"/>
  <c r="V23"/>
  <c r="V21"/>
  <c r="AC35" s="1"/>
  <c r="V19"/>
  <c r="V17"/>
  <c r="AC31" s="1"/>
  <c r="V15"/>
  <c r="V13"/>
  <c r="AC27" s="1"/>
  <c r="V22"/>
  <c r="V20"/>
  <c r="AC34" s="1"/>
  <c r="V18"/>
  <c r="V16"/>
  <c r="AC30" s="1"/>
  <c r="V14"/>
  <c r="W15" i="2"/>
  <c r="V15"/>
  <c r="W16"/>
  <c r="V20"/>
  <c r="V26"/>
  <c r="V19"/>
  <c r="W19"/>
  <c r="V16"/>
  <c r="V25"/>
  <c r="W26"/>
  <c r="W23"/>
  <c r="W18"/>
  <c r="W17"/>
  <c r="W24"/>
  <c r="V18"/>
  <c r="V21"/>
  <c r="V24"/>
  <c r="W20"/>
  <c r="W21"/>
  <c r="W22"/>
  <c r="W25"/>
  <c r="V23"/>
  <c r="V22"/>
  <c r="V17"/>
  <c r="AC28" i="4" l="1"/>
  <c r="AC32"/>
  <c r="AC36"/>
  <c r="AC29"/>
  <c r="AC33"/>
  <c r="AC37"/>
  <c r="AC36" i="7"/>
  <c r="AD32" i="4"/>
  <c r="AD27"/>
  <c r="AD35"/>
  <c r="AC37" i="7"/>
  <c r="AD26" i="4"/>
  <c r="AD29"/>
  <c r="AD37"/>
  <c r="AC36" i="6"/>
  <c r="AC34"/>
  <c r="AC30"/>
  <c r="AC26"/>
  <c r="AC37"/>
  <c r="AC35"/>
  <c r="AC33"/>
  <c r="AC31"/>
  <c r="AC29"/>
  <c r="AC27"/>
  <c r="AC35" i="7"/>
  <c r="AC31"/>
  <c r="AC27"/>
  <c r="AC32" i="6"/>
  <c r="AC28"/>
  <c r="AC33" i="7"/>
  <c r="AC29"/>
  <c r="AC34"/>
  <c r="AC32"/>
  <c r="AC30"/>
  <c r="AC28"/>
  <c r="AC26"/>
  <c r="V33" i="10"/>
  <c r="R33"/>
  <c r="N33"/>
  <c r="AB14" i="2"/>
  <c r="J33" i="11" s="1"/>
  <c r="Y14" i="2"/>
  <c r="AC14"/>
  <c r="J34" i="11" s="1"/>
  <c r="Z14" i="2"/>
  <c r="J33" i="10"/>
  <c r="AC14" i="4"/>
  <c r="AC18"/>
  <c r="AC22"/>
  <c r="AC15"/>
  <c r="AC19"/>
  <c r="AC23"/>
  <c r="AC22" i="7"/>
  <c r="AC16" i="4"/>
  <c r="AC20"/>
  <c r="AC13"/>
  <c r="AC17"/>
  <c r="AC21"/>
  <c r="AC23" i="7"/>
  <c r="AC22" i="6"/>
  <c r="AC18"/>
  <c r="AC14"/>
  <c r="AC19" i="7"/>
  <c r="AC15"/>
  <c r="AC20"/>
  <c r="AC18"/>
  <c r="AC16"/>
  <c r="AC14"/>
  <c r="AC12"/>
  <c r="AC20" i="6"/>
  <c r="AC16"/>
  <c r="AC12"/>
  <c r="AC23"/>
  <c r="AC21"/>
  <c r="AC19"/>
  <c r="AC17"/>
  <c r="AC15"/>
  <c r="AC13"/>
  <c r="AC21" i="7"/>
  <c r="AC17"/>
  <c r="AC13"/>
  <c r="AB7"/>
  <c r="V7" i="4"/>
  <c r="Y7"/>
  <c r="Z7"/>
  <c r="W7"/>
  <c r="AA7"/>
  <c r="X7"/>
  <c r="AB7"/>
  <c r="Z7" i="6"/>
  <c r="V7"/>
  <c r="AA7"/>
  <c r="Y7" i="7"/>
  <c r="Y7" i="6"/>
  <c r="V7" i="7"/>
  <c r="X7"/>
  <c r="AB7" i="6"/>
  <c r="X7"/>
  <c r="W7"/>
  <c r="AA7" i="7"/>
  <c r="W7"/>
  <c r="Z7"/>
  <c r="Z15" i="2"/>
  <c r="Y15"/>
  <c r="AD34" i="4" l="1"/>
  <c r="AD33"/>
  <c r="AD36"/>
  <c r="AD31"/>
  <c r="AD30"/>
  <c r="AC25" i="7"/>
  <c r="AC25" i="4"/>
  <c r="AC25" i="6"/>
  <c r="AD28" i="4"/>
  <c r="AD26" i="7"/>
  <c r="AD32" i="6"/>
  <c r="AD30" i="7"/>
  <c r="AD34"/>
  <c r="AD33"/>
  <c r="AD31"/>
  <c r="AD27" i="6"/>
  <c r="AD31"/>
  <c r="AD35"/>
  <c r="AD26"/>
  <c r="AD34"/>
  <c r="AD36"/>
  <c r="AD37" i="7"/>
  <c r="AD28"/>
  <c r="AD32"/>
  <c r="AD29"/>
  <c r="AD28" i="6"/>
  <c r="AD27" i="7"/>
  <c r="AD35"/>
  <c r="AD29" i="6"/>
  <c r="AD33"/>
  <c r="AD37"/>
  <c r="AD30"/>
  <c r="AD36" i="7"/>
  <c r="AC25" i="2"/>
  <c r="AC19"/>
  <c r="O34" i="11" s="1"/>
  <c r="AC16" i="2"/>
  <c r="L34" i="11" s="1"/>
  <c r="AC23" i="2"/>
  <c r="S34" i="11" s="1"/>
  <c r="AC22" i="2"/>
  <c r="R34" i="11" s="1"/>
  <c r="AC21" i="2"/>
  <c r="Q34" i="11" s="1"/>
  <c r="AC15" i="2"/>
  <c r="K34" i="11" s="1"/>
  <c r="AC26" i="2"/>
  <c r="AC20"/>
  <c r="P34" i="11" s="1"/>
  <c r="AC18" i="2"/>
  <c r="N34" i="11" s="1"/>
  <c r="AC17" i="2"/>
  <c r="M34" i="11" s="1"/>
  <c r="AC24" i="2"/>
  <c r="T34" i="11" s="1"/>
  <c r="AB24" i="2"/>
  <c r="T33" i="11" s="1"/>
  <c r="AB18" i="2"/>
  <c r="N33" i="11" s="1"/>
  <c r="AB15" i="2"/>
  <c r="K33" i="11" s="1"/>
  <c r="AB16" i="2"/>
  <c r="L33" i="11" s="1"/>
  <c r="AB26" i="2"/>
  <c r="V33" i="11" s="1"/>
  <c r="AB23" i="2"/>
  <c r="S33" i="11" s="1"/>
  <c r="AB17" i="2"/>
  <c r="M33" i="11" s="1"/>
  <c r="AB22" i="2"/>
  <c r="R33" i="11" s="1"/>
  <c r="AB20" i="2"/>
  <c r="P33" i="11" s="1"/>
  <c r="AB25" i="2"/>
  <c r="U33" i="11" s="1"/>
  <c r="AB19" i="2"/>
  <c r="O33" i="11" s="1"/>
  <c r="AB21" i="2"/>
  <c r="Q33" i="11" s="1"/>
  <c r="U34"/>
  <c r="V34"/>
  <c r="Z33"/>
  <c r="AD12" i="4"/>
  <c r="AD21"/>
  <c r="AD19"/>
  <c r="AD14"/>
  <c r="AD22"/>
  <c r="AD23"/>
  <c r="AD15"/>
  <c r="AD13" i="7"/>
  <c r="AD15" i="6"/>
  <c r="AD22" i="7"/>
  <c r="AD17"/>
  <c r="AD13" i="6"/>
  <c r="AD17"/>
  <c r="AD21"/>
  <c r="AD12"/>
  <c r="AD20"/>
  <c r="AD14" i="7"/>
  <c r="AD18"/>
  <c r="AD15"/>
  <c r="AD14" i="6"/>
  <c r="AD23" i="7"/>
  <c r="AD17" i="4"/>
  <c r="AD20"/>
  <c r="AD18"/>
  <c r="AD21" i="7"/>
  <c r="AD19" i="6"/>
  <c r="AD23"/>
  <c r="AD16"/>
  <c r="AD12" i="7"/>
  <c r="AD16"/>
  <c r="AD20"/>
  <c r="AD19"/>
  <c r="AD18" i="6"/>
  <c r="AD22"/>
  <c r="AD13" i="4"/>
  <c r="AD16"/>
  <c r="AC7" i="6"/>
  <c r="AC7" i="7"/>
  <c r="AC7" i="4"/>
  <c r="G8" i="10"/>
  <c r="Z34" i="11" l="1"/>
</calcChain>
</file>

<file path=xl/sharedStrings.xml><?xml version="1.0" encoding="utf-8"?>
<sst xmlns="http://schemas.openxmlformats.org/spreadsheetml/2006/main" count="300" uniqueCount="120">
  <si>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</si>
  <si>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</si>
  <si>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</si>
  <si>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</si>
  <si>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</si>
  <si>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</si>
  <si>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</si>
  <si>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</si>
  <si>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</si>
  <si>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</si>
  <si>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</si>
  <si>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</si>
  <si>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</si>
  <si>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</si>
  <si>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</si>
  <si>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</si>
  <si>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</si>
  <si>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</si>
  <si>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</si>
  <si>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</si>
  <si>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</si>
  <si>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</si>
  <si>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</si>
  <si>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</si>
  <si>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</si>
  <si>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</si>
  <si>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</si>
  <si>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</si>
  <si>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</si>
  <si>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</si>
  <si>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</si>
  <si>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</si>
  <si>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</si>
  <si>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</si>
  <si>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</si>
  <si>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</si>
  <si>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</si>
  <si>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</si>
  <si>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</si>
  <si>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</si>
  <si>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</si>
  <si>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</si>
  <si>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</si>
  <si>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</si>
  <si>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</si>
  <si>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</si>
  <si>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</si>
  <si>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</si>
  <si>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</si>
  <si>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</si>
  <si>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</si>
  <si>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</si>
  <si>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</si>
  <si>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</si>
  <si>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</si>
  <si>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</si>
  <si>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</si>
  <si>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</si>
  <si>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</si>
  <si>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</si>
  <si>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</si>
  <si>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</si>
  <si>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</si>
  <si>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</si>
  <si>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</si>
  <si>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</si>
  <si>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</si>
  <si>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</si>
  <si>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</si>
  <si>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</si>
  <si>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</si>
  <si>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</si>
  <si>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</si>
  <si>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</si>
  <si>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</si>
  <si>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</si>
  <si>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</si>
  <si>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</si>
  <si>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</si>
  <si>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</si>
  <si>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</si>
  <si>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</si>
  <si>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</si>
  <si>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</si>
  <si>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Std</t>
  </si>
  <si>
    <t>Maschinennutzung</t>
  </si>
  <si>
    <t>Vergleich nach Gruppen und Stunden</t>
  </si>
  <si>
    <t>Vergleich nach Gruppen und Tariferlösen</t>
  </si>
  <si>
    <t>Jahr ges. abs.</t>
  </si>
  <si>
    <t>Z_Offset</t>
  </si>
  <si>
    <t>Focus 1</t>
  </si>
  <si>
    <t>Focus 2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</si>
  <si>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</si>
  <si>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</si>
  <si>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</si>
  <si>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</si>
  <si>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</si>
  <si>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</si>
  <si>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</si>
  <si>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</si>
  <si>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</si>
  <si>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</si>
  <si>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</si>
  <si>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</si>
  <si>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</si>
  <si>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</si>
  <si>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</si>
  <si>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</si>
  <si>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</si>
  <si>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</si>
  <si>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</si>
  <si>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</si>
  <si>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</si>
  <si>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</si>
  <si>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</si>
  <si>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</si>
  <si>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S_Offset +</t>
  </si>
  <si>
    <t>Kapazitäten</t>
  </si>
  <si>
    <t>Erlöse Real</t>
  </si>
  <si>
    <t>Gruppe  F</t>
  </si>
</sst>
</file>

<file path=xl/styles.xml><?xml version="1.0" encoding="utf-8"?>
<styleSheet xmlns="http://schemas.openxmlformats.org/spreadsheetml/2006/main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38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</font>
    <font>
      <sz val="10"/>
      <color theme="6" tint="0.79998168889431442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1" fillId="5" borderId="13" xfId="0" applyNumberFormat="1" applyFon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3" fontId="1" fillId="5" borderId="21" xfId="0" applyNumberFormat="1" applyFont="1" applyFill="1" applyBorder="1" applyAlignment="1">
      <alignment horizontal="center" vertical="center" textRotation="90"/>
    </xf>
    <xf numFmtId="2" fontId="0" fillId="5" borderId="21" xfId="0" applyNumberFormat="1" applyFill="1" applyBorder="1" applyAlignment="1">
      <alignment vertical="center"/>
    </xf>
    <xf numFmtId="3" fontId="0" fillId="5" borderId="22" xfId="0" applyNumberFormat="1" applyFill="1" applyBorder="1" applyAlignment="1">
      <alignment vertical="center"/>
    </xf>
    <xf numFmtId="2" fontId="0" fillId="5" borderId="22" xfId="0" applyNumberFormat="1" applyFill="1" applyBorder="1" applyAlignment="1">
      <alignment vertical="center"/>
    </xf>
    <xf numFmtId="2" fontId="0" fillId="5" borderId="23" xfId="0" applyNumberForma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vertical="center"/>
    </xf>
    <xf numFmtId="2" fontId="0" fillId="0" borderId="10" xfId="0" applyNumberFormat="1" applyBorder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3" fontId="1" fillId="5" borderId="25" xfId="0" applyNumberFormat="1" applyFont="1" applyFill="1" applyBorder="1" applyAlignment="1">
      <alignment horizontal="center" vertical="center" textRotation="90"/>
    </xf>
    <xf numFmtId="3" fontId="1" fillId="5" borderId="26" xfId="0" applyNumberFormat="1" applyFont="1" applyFill="1" applyBorder="1" applyAlignment="1">
      <alignment horizontal="center" vertical="center" textRotation="90"/>
    </xf>
    <xf numFmtId="0" fontId="34" fillId="0" borderId="0" xfId="0" applyFont="1" applyAlignment="1">
      <alignment horizontal="left" vertical="center"/>
    </xf>
    <xf numFmtId="3" fontId="1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3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3" fontId="0" fillId="5" borderId="27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vertical="center"/>
    </xf>
    <xf numFmtId="3" fontId="0" fillId="14" borderId="13" xfId="0" applyNumberFormat="1" applyFill="1" applyBorder="1" applyAlignment="1">
      <alignment vertical="center"/>
    </xf>
    <xf numFmtId="164" fontId="7" fillId="2" borderId="28" xfId="0" applyNumberFormat="1" applyFont="1" applyFill="1" applyBorder="1" applyAlignment="1">
      <alignment horizontal="center" vertical="center"/>
    </xf>
    <xf numFmtId="0" fontId="35" fillId="6" borderId="0" xfId="1" applyFont="1" applyFill="1" applyAlignment="1">
      <alignment horizontal="center" vertical="center"/>
    </xf>
    <xf numFmtId="0" fontId="35" fillId="7" borderId="0" xfId="1" applyFont="1" applyFill="1" applyAlignment="1">
      <alignment horizontal="center" vertical="center"/>
    </xf>
    <xf numFmtId="0" fontId="35" fillId="8" borderId="0" xfId="1" applyFont="1" applyFill="1" applyAlignment="1">
      <alignment horizontal="center" vertical="center"/>
    </xf>
    <xf numFmtId="0" fontId="36" fillId="8" borderId="0" xfId="1" applyFont="1" applyFill="1" applyAlignment="1">
      <alignment vertical="center"/>
    </xf>
    <xf numFmtId="0" fontId="35" fillId="9" borderId="15" xfId="1" applyFont="1" applyFill="1" applyBorder="1" applyAlignment="1">
      <alignment vertical="center"/>
    </xf>
    <xf numFmtId="0" fontId="35" fillId="8" borderId="0" xfId="1" applyFont="1" applyFill="1" applyAlignment="1">
      <alignment vertical="center"/>
    </xf>
    <xf numFmtId="0" fontId="35" fillId="10" borderId="0" xfId="1" applyFont="1" applyFill="1" applyAlignment="1">
      <alignment vertical="center"/>
    </xf>
    <xf numFmtId="0" fontId="37" fillId="8" borderId="0" xfId="1" applyFont="1" applyFill="1" applyAlignment="1">
      <alignment vertical="center"/>
    </xf>
    <xf numFmtId="0" fontId="36" fillId="11" borderId="16" xfId="1" applyFont="1" applyFill="1" applyBorder="1" applyAlignment="1">
      <alignment vertical="center"/>
    </xf>
    <xf numFmtId="0" fontId="18" fillId="8" borderId="0" xfId="1" applyFont="1" applyFill="1" applyAlignment="1">
      <alignment horizontal="left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  <xf numFmtId="3" fontId="0" fillId="0" borderId="5" xfId="0" applyNumberFormat="1" applyBorder="1" applyAlignment="1">
      <alignment horizontal="left" vertical="center"/>
    </xf>
  </cellXfs>
  <cellStyles count="2">
    <cellStyle name="Standard" xfId="0" builtinId="0"/>
    <cellStyle name="Standard 2" xfId="1"/>
  </cellStyles>
  <dxfs count="21">
    <dxf>
      <fill>
        <patternFill>
          <bgColor rgb="FF92D050"/>
        </patternFill>
      </fill>
    </dxf>
    <dxf>
      <fill>
        <patternFill>
          <bgColor rgb="FFFF6600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6600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6600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FF6600"/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#,##0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#,##0</c:formatCode>
                <c:ptCount val="12"/>
                <c:pt idx="0">
                  <c:v>800</c:v>
                </c:pt>
                <c:pt idx="1">
                  <c:v>786</c:v>
                </c:pt>
                <c:pt idx="2">
                  <c:v>1064</c:v>
                </c:pt>
                <c:pt idx="3">
                  <c:v>1247</c:v>
                </c:pt>
                <c:pt idx="4">
                  <c:v>1060</c:v>
                </c:pt>
                <c:pt idx="5">
                  <c:v>1283</c:v>
                </c:pt>
                <c:pt idx="6">
                  <c:v>1599</c:v>
                </c:pt>
                <c:pt idx="7">
                  <c:v>1376</c:v>
                </c:pt>
                <c:pt idx="8">
                  <c:v>895</c:v>
                </c:pt>
                <c:pt idx="9">
                  <c:v>920</c:v>
                </c:pt>
                <c:pt idx="10">
                  <c:v>566</c:v>
                </c:pt>
                <c:pt idx="11">
                  <c:v>715</c:v>
                </c:pt>
              </c:numCache>
            </c:numRef>
          </c:val>
          <c:smooth val="1"/>
        </c:ser>
        <c:marker val="1"/>
        <c:axId val="159240960"/>
        <c:axId val="159243264"/>
      </c:lineChart>
      <c:catAx>
        <c:axId val="159240960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159243264"/>
        <c:crosses val="autoZero"/>
        <c:auto val="1"/>
        <c:lblAlgn val="ctr"/>
        <c:lblOffset val="100"/>
        <c:tickMarkSkip val="1"/>
      </c:catAx>
      <c:valAx>
        <c:axId val="159243264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159240960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17"/>
          <c:y val="0.87403718285214338"/>
          <c:w val="0.70940819281125456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#,##0</c:formatCode>
                <c:ptCount val="12"/>
                <c:pt idx="0">
                  <c:v>351624</c:v>
                </c:pt>
                <c:pt idx="1">
                  <c:v>471408</c:v>
                </c:pt>
                <c:pt idx="2">
                  <c:v>665712</c:v>
                </c:pt>
                <c:pt idx="3">
                  <c:v>640320</c:v>
                </c:pt>
                <c:pt idx="4">
                  <c:v>587880</c:v>
                </c:pt>
                <c:pt idx="5">
                  <c:v>592848</c:v>
                </c:pt>
                <c:pt idx="6">
                  <c:v>641424</c:v>
                </c:pt>
                <c:pt idx="7">
                  <c:v>747960</c:v>
                </c:pt>
                <c:pt idx="8">
                  <c:v>513360</c:v>
                </c:pt>
                <c:pt idx="9">
                  <c:v>452640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#,##0</c:formatCode>
                <c:ptCount val="12"/>
                <c:pt idx="0">
                  <c:v>336000</c:v>
                </c:pt>
                <c:pt idx="1">
                  <c:v>330120</c:v>
                </c:pt>
                <c:pt idx="2">
                  <c:v>446880</c:v>
                </c:pt>
                <c:pt idx="3">
                  <c:v>523740</c:v>
                </c:pt>
                <c:pt idx="4">
                  <c:v>445200</c:v>
                </c:pt>
                <c:pt idx="5">
                  <c:v>538860</c:v>
                </c:pt>
                <c:pt idx="6">
                  <c:v>671580</c:v>
                </c:pt>
                <c:pt idx="7">
                  <c:v>577920</c:v>
                </c:pt>
                <c:pt idx="8">
                  <c:v>375900</c:v>
                </c:pt>
                <c:pt idx="9">
                  <c:v>386400</c:v>
                </c:pt>
                <c:pt idx="10">
                  <c:v>237720</c:v>
                </c:pt>
                <c:pt idx="11">
                  <c:v>300300</c:v>
                </c:pt>
              </c:numCache>
            </c:numRef>
          </c:val>
          <c:smooth val="1"/>
        </c:ser>
        <c:marker val="1"/>
        <c:axId val="152360448"/>
        <c:axId val="152362368"/>
      </c:lineChart>
      <c:catAx>
        <c:axId val="152360448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152362368"/>
        <c:crosses val="autoZero"/>
        <c:auto val="1"/>
        <c:lblAlgn val="ctr"/>
        <c:lblOffset val="100"/>
        <c:tickMarkSkip val="1"/>
      </c:catAx>
      <c:valAx>
        <c:axId val="152362368"/>
        <c:scaling>
          <c:orientation val="minMax"/>
          <c:max val="20000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tickLblPos val="nextTo"/>
        <c:crossAx val="152360448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'Focus 1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25</xdr:col>
      <xdr:colOff>171448</xdr:colOff>
      <xdr:row>34</xdr:row>
      <xdr:rowOff>104775</xdr:rowOff>
    </xdr:from>
    <xdr:to>
      <xdr:col>27</xdr:col>
      <xdr:colOff>108148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8181973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4" name="Textfeld 3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4" name="Textfeld 3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43"/>
  <sheetViews>
    <sheetView tabSelected="1" workbookViewId="0">
      <selection activeCell="AA35" sqref="AA35"/>
    </sheetView>
  </sheetViews>
  <sheetFormatPr baseColWidth="10" defaultRowHeight="12.75"/>
  <cols>
    <col min="1" max="3" width="0.85546875" style="74" customWidth="1"/>
    <col min="4" max="4" width="1" style="74" customWidth="1"/>
    <col min="5" max="5" width="1.140625" style="85" customWidth="1"/>
    <col min="6" max="6" width="0.85546875" style="75" customWidth="1"/>
    <col min="7" max="9" width="3.7109375" style="75" customWidth="1"/>
    <col min="10" max="10" width="4" style="75" customWidth="1"/>
    <col min="11" max="11" width="7.42578125" style="75" customWidth="1"/>
    <col min="12" max="13" width="7.28515625" style="75" customWidth="1"/>
    <col min="14" max="14" width="7.42578125" style="75" customWidth="1"/>
    <col min="15" max="16" width="7.28515625" style="75" customWidth="1"/>
    <col min="17" max="17" width="7.42578125" style="75" customWidth="1"/>
    <col min="18" max="18" width="7.28515625" style="75" customWidth="1"/>
    <col min="19" max="19" width="7.42578125" style="75" customWidth="1"/>
    <col min="20" max="20" width="7.28515625" style="75" customWidth="1"/>
    <col min="21" max="21" width="7.5703125" style="75" customWidth="1"/>
    <col min="22" max="22" width="7.28515625" style="75" customWidth="1"/>
    <col min="23" max="24" width="3.7109375" style="75" customWidth="1"/>
    <col min="25" max="27" width="3.7109375" style="74" customWidth="1"/>
    <col min="28" max="28" width="4.42578125" style="74" customWidth="1"/>
    <col min="29" max="29" width="3.7109375" style="74" customWidth="1"/>
    <col min="30" max="30" width="3.7109375" style="75" customWidth="1"/>
    <col min="31" max="31" width="3.7109375" style="174" customWidth="1"/>
    <col min="32" max="34" width="3.7109375" style="75" customWidth="1"/>
    <col min="35" max="16384" width="11.42578125" style="75"/>
  </cols>
  <sheetData>
    <row r="1" spans="1:31" s="71" customFormat="1" ht="6" customHeight="1" thickBot="1">
      <c r="A1" s="69"/>
      <c r="B1" s="69"/>
      <c r="C1" s="69"/>
      <c r="D1" s="69"/>
      <c r="E1" s="70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69"/>
      <c r="Z1" s="69"/>
      <c r="AA1" s="69"/>
      <c r="AB1" s="69"/>
      <c r="AC1" s="69"/>
      <c r="AE1" s="172"/>
    </row>
    <row r="2" spans="1:31" s="73" customFormat="1" ht="8.1" customHeight="1">
      <c r="AE2" s="173"/>
    </row>
    <row r="3" spans="1:31" ht="8.25" customHeight="1">
      <c r="E3" s="117"/>
      <c r="G3" s="178" t="s">
        <v>72</v>
      </c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</row>
    <row r="4" spans="1:31" ht="12.75" customHeight="1">
      <c r="E4" s="117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</row>
    <row r="5" spans="1:31" ht="15" customHeight="1">
      <c r="E5" s="117"/>
      <c r="G5" s="182" t="s">
        <v>85</v>
      </c>
      <c r="H5" s="182"/>
      <c r="I5" s="182"/>
      <c r="J5" s="182"/>
      <c r="K5" s="182"/>
      <c r="L5" s="182"/>
      <c r="M5" s="182"/>
      <c r="N5" s="182"/>
      <c r="O5" s="183" t="s">
        <v>86</v>
      </c>
      <c r="P5" s="183"/>
      <c r="Q5" s="183"/>
      <c r="R5" s="183"/>
      <c r="S5" s="183"/>
      <c r="T5" s="183"/>
      <c r="U5" s="183"/>
      <c r="V5" s="183"/>
      <c r="W5" s="183"/>
    </row>
    <row r="6" spans="1:31" ht="15" customHeight="1">
      <c r="E6" s="117"/>
      <c r="G6" s="182"/>
      <c r="H6" s="182"/>
      <c r="I6" s="182"/>
      <c r="J6" s="182"/>
      <c r="K6" s="182"/>
      <c r="L6" s="182"/>
      <c r="M6" s="182"/>
      <c r="N6" s="182"/>
      <c r="O6" s="183"/>
      <c r="P6" s="183"/>
      <c r="Q6" s="183"/>
      <c r="R6" s="183"/>
      <c r="S6" s="183"/>
      <c r="T6" s="183"/>
      <c r="U6" s="183"/>
      <c r="V6" s="183"/>
      <c r="W6" s="183"/>
      <c r="X6" s="76"/>
    </row>
    <row r="7" spans="1:31" s="77" customFormat="1" ht="3" customHeight="1">
      <c r="AE7" s="175"/>
    </row>
    <row r="8" spans="1:31" ht="15" customHeight="1">
      <c r="E8" s="78"/>
      <c r="G8" s="118" t="str">
        <f>"Datenstand: "&amp;rB1.Datenstand</f>
        <v>Datenstand: Oktober 2009</v>
      </c>
      <c r="H8" s="119"/>
      <c r="I8" s="119"/>
      <c r="J8" s="119"/>
      <c r="K8" s="119"/>
      <c r="L8" s="119"/>
      <c r="M8" s="119"/>
      <c r="N8" s="119"/>
    </row>
    <row r="9" spans="1:31" s="77" customFormat="1" ht="4.5" customHeight="1">
      <c r="AE9" s="175"/>
    </row>
    <row r="10" spans="1:31" s="81" customFormat="1" ht="15" customHeight="1">
      <c r="A10" s="79"/>
      <c r="B10" s="79"/>
      <c r="C10" s="79"/>
      <c r="D10" s="79"/>
      <c r="E10" s="80"/>
      <c r="Y10" s="79"/>
      <c r="Z10" s="79"/>
      <c r="AA10" s="79"/>
      <c r="AB10" s="79"/>
      <c r="AC10" s="79"/>
      <c r="AE10" s="172"/>
    </row>
    <row r="11" spans="1:31" s="81" customFormat="1" ht="15" customHeight="1">
      <c r="A11" s="79"/>
      <c r="B11" s="79"/>
      <c r="C11" s="79"/>
      <c r="D11" s="79"/>
      <c r="E11" s="80"/>
      <c r="Y11" s="120"/>
      <c r="Z11" s="120"/>
      <c r="AA11" s="120"/>
      <c r="AB11" s="120"/>
      <c r="AC11" s="120"/>
      <c r="AE11" s="172"/>
    </row>
    <row r="12" spans="1:31" s="81" customFormat="1" ht="15" customHeight="1">
      <c r="A12" s="79"/>
      <c r="B12" s="79"/>
      <c r="C12" s="79"/>
      <c r="D12" s="79"/>
      <c r="E12" s="80"/>
      <c r="Y12" s="120"/>
      <c r="Z12" s="120"/>
      <c r="AA12" s="120"/>
      <c r="AB12" s="120"/>
      <c r="AC12" s="120"/>
      <c r="AE12" s="172"/>
    </row>
    <row r="13" spans="1:31" s="81" customFormat="1" ht="15" customHeight="1">
      <c r="A13" s="79"/>
      <c r="B13" s="79"/>
      <c r="C13" s="79"/>
      <c r="D13" s="79"/>
      <c r="E13" s="80"/>
      <c r="Y13" s="120"/>
      <c r="Z13" s="120"/>
      <c r="AA13" s="120"/>
      <c r="AB13" s="120"/>
      <c r="AC13" s="120"/>
      <c r="AE13" s="172"/>
    </row>
    <row r="14" spans="1:31" s="81" customFormat="1" ht="15" customHeight="1">
      <c r="A14" s="79"/>
      <c r="B14" s="79"/>
      <c r="C14" s="79"/>
      <c r="D14" s="79"/>
      <c r="E14" s="80"/>
      <c r="Y14" s="120"/>
      <c r="Z14" s="120"/>
      <c r="AA14" s="120"/>
      <c r="AB14" s="120"/>
      <c r="AC14" s="120"/>
      <c r="AE14" s="172"/>
    </row>
    <row r="15" spans="1:31" s="81" customFormat="1" ht="15" customHeight="1">
      <c r="A15" s="79"/>
      <c r="B15" s="79"/>
      <c r="C15" s="79"/>
      <c r="D15" s="79"/>
      <c r="E15" s="80"/>
      <c r="Y15" s="120"/>
      <c r="Z15" s="120"/>
      <c r="AA15" s="120"/>
      <c r="AB15" s="120"/>
      <c r="AC15" s="120"/>
      <c r="AE15" s="172"/>
    </row>
    <row r="16" spans="1:31" s="81" customFormat="1" ht="15" customHeight="1">
      <c r="A16" s="79"/>
      <c r="B16" s="79"/>
      <c r="C16" s="79"/>
      <c r="D16" s="79"/>
      <c r="E16" s="80"/>
      <c r="Y16" s="120"/>
      <c r="Z16" s="120"/>
      <c r="AA16" s="120"/>
      <c r="AB16" s="120"/>
      <c r="AC16" s="120"/>
      <c r="AE16" s="172"/>
    </row>
    <row r="17" spans="1:31" s="81" customFormat="1" ht="21" customHeight="1">
      <c r="A17" s="79"/>
      <c r="B17" s="79"/>
      <c r="C17" s="79"/>
      <c r="D17" s="79"/>
      <c r="E17" s="80"/>
      <c r="Y17" s="120"/>
      <c r="Z17" s="120"/>
      <c r="AA17" s="120"/>
      <c r="AB17" s="122" t="s">
        <v>81</v>
      </c>
      <c r="AC17" s="120"/>
      <c r="AE17" s="172"/>
    </row>
    <row r="18" spans="1:31" s="81" customFormat="1" ht="15" customHeight="1">
      <c r="A18" s="79"/>
      <c r="B18" s="79"/>
      <c r="C18" s="79"/>
      <c r="D18" s="79"/>
      <c r="E18" s="80"/>
      <c r="Y18" s="120"/>
      <c r="Z18" s="120"/>
      <c r="AA18" s="120"/>
      <c r="AB18" s="120"/>
      <c r="AC18" s="120"/>
      <c r="AE18" s="172"/>
    </row>
    <row r="19" spans="1:31" s="81" customFormat="1" ht="15" customHeight="1">
      <c r="A19" s="79"/>
      <c r="B19" s="79"/>
      <c r="C19" s="79"/>
      <c r="D19" s="79"/>
      <c r="E19" s="80"/>
      <c r="Y19" s="120"/>
      <c r="Z19" s="120"/>
      <c r="AA19" s="120"/>
      <c r="AB19" s="120"/>
      <c r="AC19" s="120"/>
      <c r="AE19" s="172"/>
    </row>
    <row r="20" spans="1:31" s="82" customFormat="1" ht="15" customHeight="1">
      <c r="A20" s="83"/>
      <c r="B20" s="83"/>
      <c r="C20" s="83"/>
      <c r="D20" s="83"/>
      <c r="E20" s="80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Y20" s="121"/>
      <c r="Z20" s="121"/>
      <c r="AA20" s="121"/>
      <c r="AB20" s="121"/>
      <c r="AC20" s="121"/>
      <c r="AE20" s="176"/>
    </row>
    <row r="21" spans="1:31" s="81" customFormat="1" ht="15" customHeight="1">
      <c r="A21" s="79"/>
      <c r="B21" s="79"/>
      <c r="C21" s="79"/>
      <c r="D21" s="79"/>
      <c r="E21" s="80"/>
      <c r="Y21" s="120"/>
      <c r="Z21" s="120"/>
      <c r="AA21" s="120"/>
      <c r="AB21" s="120"/>
      <c r="AC21" s="120"/>
      <c r="AE21" s="172"/>
    </row>
    <row r="22" spans="1:31" s="81" customFormat="1" ht="21" customHeight="1">
      <c r="A22" s="79"/>
      <c r="B22" s="79"/>
      <c r="C22" s="79"/>
      <c r="D22" s="79"/>
      <c r="E22" s="80"/>
      <c r="Y22" s="120"/>
      <c r="Z22" s="120"/>
      <c r="AA22" s="120"/>
      <c r="AB22" s="123" t="s">
        <v>82</v>
      </c>
      <c r="AC22" s="120"/>
      <c r="AE22" s="172"/>
    </row>
    <row r="23" spans="1:31" s="81" customFormat="1" ht="15" customHeight="1">
      <c r="A23" s="79"/>
      <c r="B23" s="79"/>
      <c r="C23" s="79"/>
      <c r="D23" s="79"/>
      <c r="E23" s="80"/>
      <c r="Y23" s="120"/>
      <c r="Z23" s="120"/>
      <c r="AA23" s="120"/>
      <c r="AB23" s="120"/>
      <c r="AC23" s="120"/>
      <c r="AE23" s="172"/>
    </row>
    <row r="24" spans="1:31" s="81" customFormat="1" ht="15" customHeight="1">
      <c r="A24" s="79"/>
      <c r="B24" s="79"/>
      <c r="C24" s="79"/>
      <c r="D24" s="79"/>
      <c r="E24" s="80"/>
      <c r="Y24" s="120"/>
      <c r="Z24" s="120"/>
      <c r="AA24" s="120"/>
      <c r="AB24" s="120"/>
      <c r="AC24" s="120"/>
      <c r="AE24" s="172"/>
    </row>
    <row r="25" spans="1:31" s="81" customFormat="1" ht="15" customHeight="1">
      <c r="A25" s="79"/>
      <c r="B25" s="79"/>
      <c r="C25" s="79"/>
      <c r="D25" s="79"/>
      <c r="E25" s="80"/>
      <c r="Y25" s="120"/>
      <c r="Z25" s="120"/>
      <c r="AA25" s="120"/>
      <c r="AB25" s="120"/>
      <c r="AC25" s="120"/>
      <c r="AE25" s="172"/>
    </row>
    <row r="26" spans="1:31" s="81" customFormat="1" ht="15" customHeight="1">
      <c r="A26" s="79"/>
      <c r="B26" s="79"/>
      <c r="C26" s="79"/>
      <c r="D26" s="79"/>
      <c r="E26" s="80"/>
      <c r="Y26" s="120"/>
      <c r="Z26" s="120"/>
      <c r="AA26" s="120"/>
      <c r="AB26" s="120"/>
      <c r="AC26" s="120"/>
      <c r="AE26" s="172"/>
    </row>
    <row r="27" spans="1:31" s="81" customFormat="1" ht="15" customHeight="1">
      <c r="A27" s="79"/>
      <c r="B27" s="79"/>
      <c r="C27" s="79"/>
      <c r="D27" s="79"/>
      <c r="E27" s="80"/>
      <c r="Y27" s="120"/>
      <c r="Z27" s="120"/>
      <c r="AA27" s="120"/>
      <c r="AB27" s="120"/>
      <c r="AC27" s="120"/>
      <c r="AE27" s="172"/>
    </row>
    <row r="28" spans="1:31" s="81" customFormat="1" ht="15" customHeight="1">
      <c r="A28" s="79"/>
      <c r="B28" s="79"/>
      <c r="C28" s="79"/>
      <c r="D28" s="79"/>
      <c r="E28" s="80"/>
      <c r="Y28" s="120"/>
      <c r="Z28" s="120"/>
      <c r="AA28" s="120"/>
      <c r="AB28" s="120"/>
      <c r="AC28" s="120"/>
      <c r="AE28" s="172"/>
    </row>
    <row r="29" spans="1:31" s="81" customFormat="1" ht="15" customHeight="1">
      <c r="A29" s="79"/>
      <c r="B29" s="79"/>
      <c r="C29" s="79"/>
      <c r="D29" s="79"/>
      <c r="E29" s="80"/>
      <c r="Y29" s="79"/>
      <c r="Z29" s="79"/>
      <c r="AA29" s="79"/>
      <c r="AB29" s="79"/>
      <c r="AC29" s="79"/>
      <c r="AE29" s="172"/>
    </row>
    <row r="30" spans="1:31" s="81" customFormat="1" ht="15" customHeight="1">
      <c r="A30" s="79"/>
      <c r="B30" s="79"/>
      <c r="C30" s="79"/>
      <c r="D30" s="79"/>
      <c r="E30" s="80"/>
      <c r="Y30" s="79"/>
      <c r="Z30" s="79"/>
      <c r="AA30" s="79"/>
      <c r="AB30" s="79"/>
      <c r="AC30" s="79"/>
      <c r="AE30" s="172"/>
    </row>
    <row r="31" spans="1:31" s="81" customFormat="1" ht="15" customHeight="1">
      <c r="A31" s="79"/>
      <c r="B31" s="79"/>
      <c r="C31" s="79"/>
      <c r="D31" s="79"/>
      <c r="E31" s="80"/>
      <c r="Y31" s="79"/>
      <c r="Z31" s="79"/>
      <c r="AA31" s="79"/>
      <c r="AB31" s="79"/>
      <c r="AC31" s="79"/>
      <c r="AE31" s="172"/>
    </row>
    <row r="32" spans="1:31" ht="15" customHeight="1">
      <c r="K32" s="126" t="s">
        <v>46</v>
      </c>
      <c r="L32" s="126" t="s">
        <v>47</v>
      </c>
      <c r="M32" s="126" t="s">
        <v>48</v>
      </c>
      <c r="N32" s="126" t="s">
        <v>49</v>
      </c>
      <c r="O32" s="126" t="s">
        <v>38</v>
      </c>
      <c r="P32" s="126" t="s">
        <v>50</v>
      </c>
      <c r="Q32" s="126" t="s">
        <v>51</v>
      </c>
      <c r="R32" s="126" t="s">
        <v>52</v>
      </c>
      <c r="S32" s="126" t="s">
        <v>53</v>
      </c>
      <c r="T32" s="126" t="s">
        <v>54</v>
      </c>
      <c r="U32" s="126" t="s">
        <v>55</v>
      </c>
      <c r="V32" s="126" t="s">
        <v>56</v>
      </c>
      <c r="Z32" s="181" t="s">
        <v>88</v>
      </c>
      <c r="AA32" s="181"/>
      <c r="AB32" s="181"/>
    </row>
    <row r="33" spans="1:31" s="137" customFormat="1" ht="15" customHeight="1">
      <c r="A33" s="135"/>
      <c r="B33" s="135"/>
      <c r="C33" s="135"/>
      <c r="D33" s="135"/>
      <c r="E33" s="136"/>
      <c r="J33" s="141" t="str">
        <f t="shared" ref="J33:V33" ca="1" si="0">OFFSET(rB1.Knoten,J$39,J40)</f>
        <v xml:space="preserve">% von A in 2009  </v>
      </c>
      <c r="K33" s="144">
        <f t="shared" ca="1" si="0"/>
        <v>6.2067621553152099</v>
      </c>
      <c r="L33" s="144">
        <f t="shared" ca="1" si="0"/>
        <v>8.3211536587742376</v>
      </c>
      <c r="M33" s="144">
        <f t="shared" ca="1" si="0"/>
        <v>11.75095001461561</v>
      </c>
      <c r="N33" s="144">
        <f t="shared" ca="1" si="0"/>
        <v>11.302737990840885</v>
      </c>
      <c r="O33" s="144">
        <f t="shared" ca="1" si="0"/>
        <v>10.377082724349606</v>
      </c>
      <c r="P33" s="144">
        <f t="shared" ca="1" si="0"/>
        <v>10.464776381175096</v>
      </c>
      <c r="Q33" s="144">
        <f t="shared" ca="1" si="0"/>
        <v>11.322225470135438</v>
      </c>
      <c r="R33" s="144">
        <f t="shared" ca="1" si="0"/>
        <v>13.202767222059828</v>
      </c>
      <c r="S33" s="144">
        <f t="shared" ca="1" si="0"/>
        <v>9.0616778719672606</v>
      </c>
      <c r="T33" s="144">
        <f t="shared" ca="1" si="0"/>
        <v>7.9898665107668325</v>
      </c>
      <c r="U33" s="144" t="str">
        <f t="shared" ca="1" si="0"/>
        <v/>
      </c>
      <c r="V33" s="144" t="str">
        <f t="shared" ca="1" si="0"/>
        <v/>
      </c>
      <c r="Y33" s="135"/>
      <c r="Z33" s="179">
        <f ca="1">IF(rL1.Gruppen01Ausw=rB1.AuswKeine01,"",OFFSET(rB1.Knoten,1,$AE33))</f>
        <v>10263</v>
      </c>
      <c r="AA33" s="179"/>
      <c r="AB33" s="179"/>
      <c r="AC33" s="135"/>
      <c r="AE33" s="174">
        <v>4</v>
      </c>
    </row>
    <row r="34" spans="1:31" s="140" customFormat="1" ht="15" customHeight="1">
      <c r="A34" s="138"/>
      <c r="B34" s="138"/>
      <c r="C34" s="138"/>
      <c r="D34" s="138"/>
      <c r="E34" s="139"/>
      <c r="J34" s="142" t="str">
        <f t="shared" ref="J34:V34" ca="1" si="1">OFFSET(rB1.Knoten,J$39,J41)</f>
        <v xml:space="preserve">% von B in 2008  </v>
      </c>
      <c r="K34" s="145">
        <f t="shared" ca="1" si="1"/>
        <v>6.4982535943465196</v>
      </c>
      <c r="L34" s="145">
        <f t="shared" ca="1" si="1"/>
        <v>6.3845341564454552</v>
      </c>
      <c r="M34" s="145">
        <f t="shared" ca="1" si="1"/>
        <v>8.6426772804808714</v>
      </c>
      <c r="N34" s="145">
        <f t="shared" ca="1" si="1"/>
        <v>10.129152790187637</v>
      </c>
      <c r="O34" s="145">
        <f t="shared" ca="1" si="1"/>
        <v>8.6101860125091374</v>
      </c>
      <c r="P34" s="145">
        <f t="shared" ca="1" si="1"/>
        <v>10.421574201933231</v>
      </c>
      <c r="Q34" s="145">
        <f t="shared" ca="1" si="1"/>
        <v>12.988384371700105</v>
      </c>
      <c r="R34" s="145">
        <f t="shared" ca="1" si="1"/>
        <v>11.176996182276014</v>
      </c>
      <c r="S34" s="145">
        <f t="shared" ca="1" si="1"/>
        <v>7.2699212086751688</v>
      </c>
      <c r="T34" s="145">
        <f t="shared" ca="1" si="1"/>
        <v>7.4729916334984976</v>
      </c>
      <c r="U34" s="145">
        <f t="shared" ca="1" si="1"/>
        <v>4.5975144180001628</v>
      </c>
      <c r="V34" s="145">
        <f t="shared" ca="1" si="1"/>
        <v>5.8078141499472018</v>
      </c>
      <c r="Y34" s="138"/>
      <c r="Z34" s="180">
        <f ca="1">IF(rL1.Gruppen01Ausw=rB1.AuswKeine01,"",OFFSET(rB1.Knoten,1,$AE34))</f>
        <v>12311</v>
      </c>
      <c r="AA34" s="180"/>
      <c r="AB34" s="180"/>
      <c r="AC34" s="138"/>
      <c r="AE34" s="174">
        <v>5</v>
      </c>
    </row>
    <row r="35" spans="1:31" s="81" customFormat="1" ht="15" customHeight="1">
      <c r="A35" s="79"/>
      <c r="B35" s="79"/>
      <c r="C35" s="79"/>
      <c r="D35" s="79"/>
      <c r="E35" s="80"/>
      <c r="W35" s="75"/>
      <c r="X35" s="75"/>
      <c r="Y35" s="79"/>
      <c r="Z35" s="79"/>
      <c r="AA35" s="79"/>
      <c r="AB35" s="79"/>
      <c r="AC35" s="79"/>
      <c r="AE35" s="172"/>
    </row>
    <row r="36" spans="1:31" s="84" customFormat="1" ht="8.1" customHeight="1" thickBot="1">
      <c r="AE36" s="177"/>
    </row>
    <row r="37" spans="1:31" s="81" customFormat="1" ht="2.25" customHeight="1">
      <c r="A37" s="79"/>
      <c r="B37" s="79"/>
      <c r="C37" s="79"/>
      <c r="D37" s="79"/>
      <c r="E37" s="80"/>
      <c r="W37" s="75"/>
      <c r="X37" s="75"/>
      <c r="Y37" s="79"/>
      <c r="Z37" s="79"/>
      <c r="AA37" s="79"/>
      <c r="AB37" s="79"/>
      <c r="AC37" s="79"/>
      <c r="AE37" s="172"/>
    </row>
    <row r="38" spans="1:31" ht="15" customHeight="1"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</row>
    <row r="39" spans="1:31" s="171" customFormat="1">
      <c r="A39" s="169"/>
      <c r="B39" s="169"/>
      <c r="C39" s="169"/>
      <c r="D39" s="169"/>
      <c r="E39" s="170"/>
      <c r="J39" s="171">
        <v>0</v>
      </c>
      <c r="K39" s="171">
        <v>1</v>
      </c>
      <c r="L39" s="171">
        <v>2</v>
      </c>
      <c r="M39" s="171">
        <v>3</v>
      </c>
      <c r="N39" s="171">
        <v>4</v>
      </c>
      <c r="O39" s="171">
        <v>5</v>
      </c>
      <c r="P39" s="171">
        <v>6</v>
      </c>
      <c r="Q39" s="171">
        <v>7</v>
      </c>
      <c r="R39" s="171">
        <v>8</v>
      </c>
      <c r="S39" s="171">
        <v>9</v>
      </c>
      <c r="T39" s="171">
        <v>10</v>
      </c>
      <c r="U39" s="171">
        <v>11</v>
      </c>
      <c r="V39" s="171">
        <v>12</v>
      </c>
      <c r="Y39" s="169"/>
      <c r="Z39" s="169"/>
      <c r="AA39" s="169"/>
      <c r="AB39" s="169"/>
      <c r="AC39" s="169"/>
    </row>
    <row r="40" spans="1:31" s="171" customFormat="1">
      <c r="A40" s="169"/>
      <c r="B40" s="169"/>
      <c r="C40" s="169"/>
      <c r="D40" s="169"/>
      <c r="E40" s="170"/>
      <c r="J40" s="171">
        <v>7</v>
      </c>
      <c r="K40" s="171">
        <v>7</v>
      </c>
      <c r="L40" s="171">
        <v>7</v>
      </c>
      <c r="M40" s="171">
        <v>7</v>
      </c>
      <c r="N40" s="171">
        <v>7</v>
      </c>
      <c r="O40" s="171">
        <v>7</v>
      </c>
      <c r="P40" s="171">
        <v>7</v>
      </c>
      <c r="Q40" s="171">
        <v>7</v>
      </c>
      <c r="R40" s="171">
        <v>7</v>
      </c>
      <c r="S40" s="171">
        <v>7</v>
      </c>
      <c r="T40" s="171">
        <v>7</v>
      </c>
      <c r="U40" s="171">
        <v>7</v>
      </c>
      <c r="V40" s="171">
        <v>7</v>
      </c>
      <c r="Y40" s="169"/>
      <c r="Z40" s="169"/>
      <c r="AA40" s="169"/>
      <c r="AB40" s="169"/>
      <c r="AC40" s="169"/>
    </row>
    <row r="41" spans="1:31" s="171" customFormat="1">
      <c r="A41" s="169"/>
      <c r="B41" s="169"/>
      <c r="C41" s="169"/>
      <c r="D41" s="169"/>
      <c r="E41" s="170"/>
      <c r="J41" s="171">
        <v>8</v>
      </c>
      <c r="K41" s="171">
        <v>8</v>
      </c>
      <c r="L41" s="171">
        <v>8</v>
      </c>
      <c r="M41" s="171">
        <v>8</v>
      </c>
      <c r="N41" s="171">
        <v>8</v>
      </c>
      <c r="O41" s="171">
        <v>8</v>
      </c>
      <c r="P41" s="171">
        <v>8</v>
      </c>
      <c r="Q41" s="171">
        <v>8</v>
      </c>
      <c r="R41" s="171">
        <v>8</v>
      </c>
      <c r="S41" s="171">
        <v>8</v>
      </c>
      <c r="T41" s="171">
        <v>8</v>
      </c>
      <c r="U41" s="171">
        <v>8</v>
      </c>
      <c r="V41" s="171">
        <v>8</v>
      </c>
      <c r="Y41" s="169"/>
      <c r="Z41" s="169"/>
      <c r="AA41" s="169"/>
      <c r="AB41" s="169"/>
      <c r="AC41" s="169"/>
    </row>
    <row r="42" spans="1:31" s="126" customFormat="1">
      <c r="A42" s="124"/>
      <c r="B42" s="124"/>
      <c r="C42" s="124"/>
      <c r="D42" s="124"/>
      <c r="E42" s="125"/>
      <c r="Y42" s="124"/>
      <c r="Z42" s="124"/>
      <c r="AA42" s="124"/>
      <c r="AB42" s="124"/>
      <c r="AC42" s="124"/>
      <c r="AE42" s="171"/>
    </row>
    <row r="43" spans="1:31" s="126" customFormat="1">
      <c r="A43" s="124"/>
      <c r="B43" s="124"/>
      <c r="C43" s="124"/>
      <c r="D43" s="124"/>
      <c r="E43" s="125"/>
      <c r="Y43" s="124"/>
      <c r="Z43" s="124"/>
      <c r="AA43" s="124"/>
      <c r="AB43" s="124"/>
      <c r="AC43" s="124"/>
      <c r="AE43" s="171"/>
    </row>
  </sheetData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43"/>
  <sheetViews>
    <sheetView workbookViewId="0"/>
  </sheetViews>
  <sheetFormatPr baseColWidth="10" defaultRowHeight="12.75"/>
  <cols>
    <col min="1" max="3" width="0.85546875" style="74" customWidth="1"/>
    <col min="4" max="4" width="1" style="74" customWidth="1"/>
    <col min="5" max="5" width="1.140625" style="85" customWidth="1"/>
    <col min="6" max="6" width="0.85546875" style="75" customWidth="1"/>
    <col min="7" max="9" width="3.7109375" style="75" customWidth="1"/>
    <col min="10" max="10" width="4" style="75" customWidth="1"/>
    <col min="11" max="11" width="7.42578125" style="75" customWidth="1"/>
    <col min="12" max="13" width="7.28515625" style="75" customWidth="1"/>
    <col min="14" max="14" width="7.42578125" style="75" customWidth="1"/>
    <col min="15" max="16" width="7.28515625" style="75" customWidth="1"/>
    <col min="17" max="17" width="7.42578125" style="75" customWidth="1"/>
    <col min="18" max="18" width="7.28515625" style="75" customWidth="1"/>
    <col min="19" max="19" width="7.42578125" style="75" customWidth="1"/>
    <col min="20" max="20" width="7.28515625" style="75" customWidth="1"/>
    <col min="21" max="21" width="7.5703125" style="75" customWidth="1"/>
    <col min="22" max="22" width="7.28515625" style="75" customWidth="1"/>
    <col min="23" max="24" width="3.7109375" style="75" customWidth="1"/>
    <col min="25" max="27" width="3.7109375" style="74" customWidth="1"/>
    <col min="28" max="28" width="4.42578125" style="74" customWidth="1"/>
    <col min="29" max="29" width="3.7109375" style="74" customWidth="1"/>
    <col min="30" max="30" width="3.7109375" style="75" customWidth="1"/>
    <col min="31" max="31" width="3.7109375" style="174" customWidth="1"/>
    <col min="32" max="34" width="3.7109375" style="75" customWidth="1"/>
    <col min="35" max="16384" width="11.42578125" style="75"/>
  </cols>
  <sheetData>
    <row r="1" spans="1:31" s="71" customFormat="1" ht="6" customHeight="1" thickBot="1">
      <c r="A1" s="69"/>
      <c r="B1" s="69"/>
      <c r="C1" s="69"/>
      <c r="D1" s="69"/>
      <c r="E1" s="70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69"/>
      <c r="Z1" s="69"/>
      <c r="AA1" s="69"/>
      <c r="AB1" s="69"/>
      <c r="AC1" s="69"/>
      <c r="AE1" s="172"/>
    </row>
    <row r="2" spans="1:31" s="73" customFormat="1" ht="8.1" customHeight="1">
      <c r="AE2" s="173"/>
    </row>
    <row r="3" spans="1:31" ht="8.25" customHeight="1">
      <c r="E3" s="117"/>
      <c r="G3" s="178" t="s">
        <v>72</v>
      </c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</row>
    <row r="4" spans="1:31" ht="12.75" customHeight="1">
      <c r="E4" s="117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</row>
    <row r="5" spans="1:31" ht="15" customHeight="1">
      <c r="E5" s="117"/>
      <c r="G5" s="182" t="s">
        <v>85</v>
      </c>
      <c r="H5" s="182"/>
      <c r="I5" s="182"/>
      <c r="J5" s="182"/>
      <c r="K5" s="182"/>
      <c r="L5" s="182"/>
      <c r="M5" s="182"/>
      <c r="N5" s="182"/>
      <c r="O5" s="183" t="s">
        <v>87</v>
      </c>
      <c r="P5" s="183"/>
      <c r="Q5" s="183"/>
      <c r="R5" s="183"/>
      <c r="S5" s="183"/>
      <c r="T5" s="183"/>
      <c r="U5" s="183"/>
      <c r="V5" s="183"/>
      <c r="W5" s="183"/>
    </row>
    <row r="6" spans="1:31" ht="15" customHeight="1">
      <c r="E6" s="117"/>
      <c r="G6" s="182"/>
      <c r="H6" s="182"/>
      <c r="I6" s="182"/>
      <c r="J6" s="182"/>
      <c r="K6" s="182"/>
      <c r="L6" s="182"/>
      <c r="M6" s="182"/>
      <c r="N6" s="182"/>
      <c r="O6" s="183"/>
      <c r="P6" s="183"/>
      <c r="Q6" s="183"/>
      <c r="R6" s="183"/>
      <c r="S6" s="183"/>
      <c r="T6" s="183"/>
      <c r="U6" s="183"/>
      <c r="V6" s="183"/>
      <c r="W6" s="183"/>
      <c r="X6" s="76"/>
    </row>
    <row r="7" spans="1:31" s="77" customFormat="1" ht="3" customHeight="1">
      <c r="AE7" s="175"/>
    </row>
    <row r="8" spans="1:31" ht="15" customHeight="1">
      <c r="E8" s="78"/>
      <c r="G8" s="118" t="str">
        <f>"Datenstand: "&amp;rB1.Datenstand</f>
        <v>Datenstand: Oktober 2009</v>
      </c>
      <c r="H8" s="119"/>
      <c r="I8" s="119"/>
      <c r="J8" s="119"/>
      <c r="K8" s="119"/>
      <c r="L8" s="119"/>
      <c r="M8" s="119"/>
      <c r="N8" s="119"/>
    </row>
    <row r="9" spans="1:31" s="77" customFormat="1" ht="4.5" customHeight="1">
      <c r="AE9" s="175"/>
    </row>
    <row r="10" spans="1:31" s="81" customFormat="1" ht="15" customHeight="1">
      <c r="A10" s="79"/>
      <c r="B10" s="79"/>
      <c r="C10" s="79"/>
      <c r="D10" s="79"/>
      <c r="E10" s="80"/>
      <c r="Y10" s="79"/>
      <c r="Z10" s="79"/>
      <c r="AA10" s="79"/>
      <c r="AB10" s="79"/>
      <c r="AC10" s="79"/>
      <c r="AE10" s="172"/>
    </row>
    <row r="11" spans="1:31" s="81" customFormat="1" ht="15" customHeight="1">
      <c r="A11" s="79"/>
      <c r="B11" s="79"/>
      <c r="C11" s="79"/>
      <c r="D11" s="79"/>
      <c r="E11" s="80"/>
      <c r="Y11" s="79"/>
      <c r="Z11" s="79"/>
      <c r="AA11" s="79"/>
      <c r="AB11" s="79"/>
      <c r="AC11" s="79"/>
      <c r="AE11" s="172"/>
    </row>
    <row r="12" spans="1:31" s="81" customFormat="1" ht="15" customHeight="1">
      <c r="A12" s="79"/>
      <c r="B12" s="79"/>
      <c r="C12" s="79"/>
      <c r="D12" s="79"/>
      <c r="E12" s="80"/>
      <c r="Y12" s="120"/>
      <c r="Z12" s="120"/>
      <c r="AA12" s="120"/>
      <c r="AB12" s="120"/>
      <c r="AC12" s="120"/>
      <c r="AE12" s="172"/>
    </row>
    <row r="13" spans="1:31" s="81" customFormat="1" ht="15" customHeight="1">
      <c r="A13" s="79"/>
      <c r="B13" s="79"/>
      <c r="C13" s="79"/>
      <c r="D13" s="79"/>
      <c r="E13" s="80"/>
      <c r="Y13" s="120"/>
      <c r="Z13" s="120"/>
      <c r="AA13" s="120"/>
      <c r="AB13" s="120"/>
      <c r="AC13" s="120"/>
      <c r="AE13" s="172"/>
    </row>
    <row r="14" spans="1:31" s="81" customFormat="1" ht="15" customHeight="1">
      <c r="A14" s="79"/>
      <c r="B14" s="79"/>
      <c r="C14" s="79"/>
      <c r="D14" s="79"/>
      <c r="E14" s="80"/>
      <c r="Y14" s="120"/>
      <c r="Z14" s="120"/>
      <c r="AA14" s="120"/>
      <c r="AB14" s="120"/>
      <c r="AC14" s="120"/>
      <c r="AE14" s="172"/>
    </row>
    <row r="15" spans="1:31" s="81" customFormat="1" ht="15" customHeight="1">
      <c r="A15" s="79"/>
      <c r="B15" s="79"/>
      <c r="C15" s="79"/>
      <c r="D15" s="79"/>
      <c r="E15" s="80"/>
      <c r="Y15" s="120"/>
      <c r="Z15" s="120"/>
      <c r="AA15" s="120"/>
      <c r="AB15" s="120"/>
      <c r="AC15" s="120"/>
      <c r="AE15" s="172"/>
    </row>
    <row r="16" spans="1:31" s="81" customFormat="1" ht="15" customHeight="1">
      <c r="A16" s="79"/>
      <c r="B16" s="79"/>
      <c r="C16" s="79"/>
      <c r="D16" s="79"/>
      <c r="E16" s="80"/>
      <c r="Y16" s="120"/>
      <c r="Z16" s="120"/>
      <c r="AA16" s="120"/>
      <c r="AB16" s="120"/>
      <c r="AC16" s="120"/>
      <c r="AE16" s="172"/>
    </row>
    <row r="17" spans="1:31" s="81" customFormat="1" ht="21" customHeight="1">
      <c r="A17" s="79"/>
      <c r="B17" s="79"/>
      <c r="C17" s="79"/>
      <c r="D17" s="79"/>
      <c r="E17" s="80"/>
      <c r="Y17" s="120"/>
      <c r="Z17" s="120"/>
      <c r="AA17" s="120"/>
      <c r="AB17" s="122" t="s">
        <v>81</v>
      </c>
      <c r="AC17" s="120"/>
      <c r="AE17" s="172"/>
    </row>
    <row r="18" spans="1:31" s="81" customFormat="1" ht="15" customHeight="1">
      <c r="A18" s="79"/>
      <c r="B18" s="79"/>
      <c r="C18" s="79"/>
      <c r="D18" s="79"/>
      <c r="E18" s="80"/>
      <c r="Y18" s="120"/>
      <c r="Z18" s="120"/>
      <c r="AA18" s="120"/>
      <c r="AB18" s="120"/>
      <c r="AC18" s="120"/>
      <c r="AE18" s="172"/>
    </row>
    <row r="19" spans="1:31" s="81" customFormat="1" ht="15" customHeight="1">
      <c r="A19" s="79"/>
      <c r="B19" s="79"/>
      <c r="C19" s="79"/>
      <c r="D19" s="79"/>
      <c r="E19" s="80"/>
      <c r="Y19" s="120"/>
      <c r="Z19" s="120"/>
      <c r="AA19" s="120"/>
      <c r="AB19" s="120"/>
      <c r="AC19" s="120"/>
      <c r="AE19" s="172"/>
    </row>
    <row r="20" spans="1:31" s="82" customFormat="1" ht="15" customHeight="1">
      <c r="A20" s="83"/>
      <c r="B20" s="83"/>
      <c r="C20" s="83"/>
      <c r="D20" s="83"/>
      <c r="E20" s="80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Y20" s="121"/>
      <c r="Z20" s="121"/>
      <c r="AA20" s="121"/>
      <c r="AB20" s="121"/>
      <c r="AC20" s="121"/>
      <c r="AE20" s="176"/>
    </row>
    <row r="21" spans="1:31" s="81" customFormat="1" ht="15" customHeight="1">
      <c r="A21" s="79"/>
      <c r="B21" s="79"/>
      <c r="C21" s="79"/>
      <c r="D21" s="79"/>
      <c r="E21" s="80"/>
      <c r="Y21" s="120"/>
      <c r="Z21" s="120"/>
      <c r="AA21" s="120"/>
      <c r="AB21" s="120"/>
      <c r="AC21" s="120"/>
      <c r="AE21" s="172"/>
    </row>
    <row r="22" spans="1:31" s="81" customFormat="1" ht="21" customHeight="1">
      <c r="A22" s="79"/>
      <c r="B22" s="79"/>
      <c r="C22" s="79"/>
      <c r="D22" s="79"/>
      <c r="E22" s="80"/>
      <c r="Y22" s="120"/>
      <c r="Z22" s="120"/>
      <c r="AA22" s="120"/>
      <c r="AB22" s="123" t="s">
        <v>82</v>
      </c>
      <c r="AC22" s="120"/>
      <c r="AE22" s="172"/>
    </row>
    <row r="23" spans="1:31" s="81" customFormat="1" ht="15" customHeight="1">
      <c r="A23" s="79"/>
      <c r="B23" s="79"/>
      <c r="C23" s="79"/>
      <c r="D23" s="79"/>
      <c r="E23" s="80"/>
      <c r="Y23" s="120"/>
      <c r="Z23" s="120"/>
      <c r="AA23" s="120"/>
      <c r="AB23" s="120"/>
      <c r="AC23" s="120"/>
      <c r="AE23" s="172"/>
    </row>
    <row r="24" spans="1:31" s="81" customFormat="1" ht="15" customHeight="1">
      <c r="A24" s="79"/>
      <c r="B24" s="79"/>
      <c r="C24" s="79"/>
      <c r="D24" s="79"/>
      <c r="E24" s="80"/>
      <c r="Y24" s="120"/>
      <c r="Z24" s="120"/>
      <c r="AA24" s="120"/>
      <c r="AB24" s="120"/>
      <c r="AC24" s="120"/>
      <c r="AE24" s="172"/>
    </row>
    <row r="25" spans="1:31" s="81" customFormat="1" ht="15" customHeight="1">
      <c r="A25" s="79"/>
      <c r="B25" s="79"/>
      <c r="C25" s="79"/>
      <c r="D25" s="79"/>
      <c r="E25" s="80"/>
      <c r="Y25" s="120"/>
      <c r="Z25" s="120"/>
      <c r="AA25" s="120"/>
      <c r="AB25" s="120"/>
      <c r="AC25" s="120"/>
      <c r="AE25" s="172"/>
    </row>
    <row r="26" spans="1:31" s="81" customFormat="1" ht="15" customHeight="1">
      <c r="A26" s="79"/>
      <c r="B26" s="79"/>
      <c r="C26" s="79"/>
      <c r="D26" s="79"/>
      <c r="E26" s="80"/>
      <c r="Y26" s="120"/>
      <c r="Z26" s="120"/>
      <c r="AA26" s="120"/>
      <c r="AB26" s="120"/>
      <c r="AC26" s="120"/>
      <c r="AE26" s="172"/>
    </row>
    <row r="27" spans="1:31" s="81" customFormat="1" ht="15" customHeight="1">
      <c r="A27" s="79"/>
      <c r="B27" s="79"/>
      <c r="C27" s="79"/>
      <c r="D27" s="79"/>
      <c r="E27" s="80"/>
      <c r="Y27" s="120"/>
      <c r="Z27" s="120"/>
      <c r="AA27" s="120"/>
      <c r="AB27" s="120"/>
      <c r="AC27" s="120"/>
      <c r="AE27" s="172"/>
    </row>
    <row r="28" spans="1:31" s="81" customFormat="1" ht="15" customHeight="1">
      <c r="A28" s="79"/>
      <c r="B28" s="79"/>
      <c r="C28" s="79"/>
      <c r="D28" s="79"/>
      <c r="E28" s="80"/>
      <c r="Y28" s="120"/>
      <c r="Z28" s="120"/>
      <c r="AA28" s="120"/>
      <c r="AB28" s="120"/>
      <c r="AC28" s="120"/>
      <c r="AE28" s="172"/>
    </row>
    <row r="29" spans="1:31" s="81" customFormat="1" ht="15" customHeight="1">
      <c r="A29" s="79"/>
      <c r="B29" s="79"/>
      <c r="C29" s="79"/>
      <c r="D29" s="79"/>
      <c r="E29" s="80"/>
      <c r="Y29" s="120"/>
      <c r="Z29" s="120"/>
      <c r="AA29" s="120"/>
      <c r="AB29" s="120"/>
      <c r="AC29" s="120"/>
      <c r="AE29" s="172"/>
    </row>
    <row r="30" spans="1:31" s="81" customFormat="1" ht="15" customHeight="1">
      <c r="A30" s="79"/>
      <c r="B30" s="79"/>
      <c r="C30" s="79"/>
      <c r="D30" s="79"/>
      <c r="E30" s="80"/>
      <c r="Y30" s="120"/>
      <c r="Z30" s="120"/>
      <c r="AA30" s="120"/>
      <c r="AB30" s="120"/>
      <c r="AC30" s="120"/>
      <c r="AE30" s="172"/>
    </row>
    <row r="31" spans="1:31" s="81" customFormat="1" ht="15" customHeight="1">
      <c r="A31" s="79"/>
      <c r="B31" s="79"/>
      <c r="C31" s="79"/>
      <c r="D31" s="79"/>
      <c r="E31" s="80"/>
      <c r="Y31" s="79"/>
      <c r="Z31" s="79"/>
      <c r="AA31" s="79"/>
      <c r="AB31" s="79"/>
      <c r="AC31" s="79"/>
      <c r="AE31" s="172"/>
    </row>
    <row r="32" spans="1:31" ht="15" customHeight="1">
      <c r="K32" s="126" t="s">
        <v>46</v>
      </c>
      <c r="L32" s="126" t="s">
        <v>47</v>
      </c>
      <c r="M32" s="126" t="s">
        <v>48</v>
      </c>
      <c r="N32" s="126" t="s">
        <v>49</v>
      </c>
      <c r="O32" s="126" t="s">
        <v>38</v>
      </c>
      <c r="P32" s="126" t="s">
        <v>50</v>
      </c>
      <c r="Q32" s="126" t="s">
        <v>51</v>
      </c>
      <c r="R32" s="126" t="s">
        <v>52</v>
      </c>
      <c r="S32" s="126" t="s">
        <v>53</v>
      </c>
      <c r="T32" s="126" t="s">
        <v>54</v>
      </c>
      <c r="U32" s="126" t="s">
        <v>55</v>
      </c>
      <c r="V32" s="126" t="s">
        <v>56</v>
      </c>
      <c r="Z32" s="181" t="s">
        <v>88</v>
      </c>
      <c r="AA32" s="181"/>
      <c r="AB32" s="181"/>
    </row>
    <row r="33" spans="1:31" s="137" customFormat="1" ht="15" customHeight="1">
      <c r="A33" s="135"/>
      <c r="B33" s="135"/>
      <c r="C33" s="135"/>
      <c r="D33" s="135"/>
      <c r="E33" s="136"/>
      <c r="J33" s="141" t="str">
        <f t="shared" ref="J33:V33" ca="1" si="0">OFFSET(rB1.Knoten,J$39,J40)</f>
        <v xml:space="preserve">% von A in 2009  </v>
      </c>
      <c r="K33" s="144">
        <f t="shared" ca="1" si="0"/>
        <v>6.2067621553152099</v>
      </c>
      <c r="L33" s="144">
        <f t="shared" ca="1" si="0"/>
        <v>8.3211536587742376</v>
      </c>
      <c r="M33" s="144">
        <f t="shared" ca="1" si="0"/>
        <v>11.75095001461561</v>
      </c>
      <c r="N33" s="144">
        <f t="shared" ca="1" si="0"/>
        <v>11.302737990840884</v>
      </c>
      <c r="O33" s="144">
        <f t="shared" ca="1" si="0"/>
        <v>10.377082724349606</v>
      </c>
      <c r="P33" s="144">
        <f t="shared" ca="1" si="0"/>
        <v>10.464776381175094</v>
      </c>
      <c r="Q33" s="144">
        <f t="shared" ca="1" si="0"/>
        <v>11.322225470135438</v>
      </c>
      <c r="R33" s="144">
        <f t="shared" ca="1" si="0"/>
        <v>13.202767222059826</v>
      </c>
      <c r="S33" s="144">
        <f t="shared" ca="1" si="0"/>
        <v>9.0616778719672606</v>
      </c>
      <c r="T33" s="144">
        <f t="shared" ca="1" si="0"/>
        <v>7.9898665107668316</v>
      </c>
      <c r="U33" s="144" t="str">
        <f t="shared" ca="1" si="0"/>
        <v/>
      </c>
      <c r="V33" s="144" t="str">
        <f t="shared" ca="1" si="0"/>
        <v/>
      </c>
      <c r="Y33" s="135"/>
      <c r="Z33" s="184">
        <f ca="1">IF(rL1.Gruppen01Ausw=rB1.AuswKeine01,"",SUM(OFFSET(rB1.Knoten,1,$AE33,12,1)))</f>
        <v>5665176</v>
      </c>
      <c r="AA33" s="184"/>
      <c r="AB33" s="184"/>
      <c r="AC33" s="135"/>
      <c r="AE33" s="174">
        <v>14</v>
      </c>
    </row>
    <row r="34" spans="1:31" s="140" customFormat="1" ht="15" customHeight="1">
      <c r="A34" s="138"/>
      <c r="B34" s="138"/>
      <c r="C34" s="138"/>
      <c r="D34" s="138"/>
      <c r="E34" s="139"/>
      <c r="J34" s="142" t="str">
        <f t="shared" ref="J34:V34" ca="1" si="1">OFFSET(rB1.Knoten,J$39,J41)</f>
        <v xml:space="preserve">% von B in 2008  </v>
      </c>
      <c r="K34" s="145">
        <f t="shared" ca="1" si="1"/>
        <v>6.4982535943465196</v>
      </c>
      <c r="L34" s="145">
        <f t="shared" ca="1" si="1"/>
        <v>6.3845341564454561</v>
      </c>
      <c r="M34" s="145">
        <f t="shared" ca="1" si="1"/>
        <v>8.6426772804808714</v>
      </c>
      <c r="N34" s="145">
        <f t="shared" ca="1" si="1"/>
        <v>10.129152790187637</v>
      </c>
      <c r="O34" s="145">
        <f t="shared" ca="1" si="1"/>
        <v>8.6101860125091392</v>
      </c>
      <c r="P34" s="145">
        <f t="shared" ca="1" si="1"/>
        <v>10.421574201933231</v>
      </c>
      <c r="Q34" s="145">
        <f t="shared" ca="1" si="1"/>
        <v>12.988384371700107</v>
      </c>
      <c r="R34" s="145">
        <f t="shared" ca="1" si="1"/>
        <v>11.176996182276014</v>
      </c>
      <c r="S34" s="145">
        <f t="shared" ca="1" si="1"/>
        <v>7.2699212086751688</v>
      </c>
      <c r="T34" s="145">
        <f t="shared" ca="1" si="1"/>
        <v>7.4729916334984976</v>
      </c>
      <c r="U34" s="145">
        <f t="shared" ca="1" si="1"/>
        <v>4.5975144180001628</v>
      </c>
      <c r="V34" s="145">
        <f t="shared" ca="1" si="1"/>
        <v>5.8078141499472018</v>
      </c>
      <c r="Y34" s="138"/>
      <c r="Z34" s="185">
        <f ca="1">IF(rL1.Gruppen02Ausw=rB1.AuswKeine02,"",SUM(OFFSET(rB1.Knoten,1,$AE34,12,1)))</f>
        <v>5170620</v>
      </c>
      <c r="AA34" s="185"/>
      <c r="AB34" s="185"/>
      <c r="AC34" s="138"/>
      <c r="AE34" s="174">
        <v>15</v>
      </c>
    </row>
    <row r="35" spans="1:31" s="81" customFormat="1" ht="15" customHeight="1">
      <c r="A35" s="79"/>
      <c r="B35" s="79"/>
      <c r="C35" s="79"/>
      <c r="D35" s="79"/>
      <c r="E35" s="80"/>
      <c r="W35" s="75"/>
      <c r="X35" s="75"/>
      <c r="Y35" s="79"/>
      <c r="Z35" s="79"/>
      <c r="AA35" s="79"/>
      <c r="AB35" s="79"/>
      <c r="AC35" s="79"/>
      <c r="AE35" s="172"/>
    </row>
    <row r="36" spans="1:31" s="84" customFormat="1" ht="8.1" customHeight="1" thickBot="1">
      <c r="AE36" s="177"/>
    </row>
    <row r="37" spans="1:31" s="81" customFormat="1" ht="2.25" customHeight="1">
      <c r="A37" s="79"/>
      <c r="B37" s="79"/>
      <c r="C37" s="79"/>
      <c r="D37" s="79"/>
      <c r="E37" s="80"/>
      <c r="W37" s="75"/>
      <c r="X37" s="75"/>
      <c r="Y37" s="79"/>
      <c r="Z37" s="79"/>
      <c r="AA37" s="79"/>
      <c r="AB37" s="79"/>
      <c r="AC37" s="79"/>
      <c r="AE37" s="172"/>
    </row>
    <row r="38" spans="1:31" ht="15" customHeight="1"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</row>
    <row r="39" spans="1:31" s="171" customFormat="1">
      <c r="A39" s="169"/>
      <c r="B39" s="169"/>
      <c r="C39" s="169"/>
      <c r="D39" s="169"/>
      <c r="E39" s="170"/>
      <c r="J39" s="171">
        <v>0</v>
      </c>
      <c r="K39" s="171">
        <v>1</v>
      </c>
      <c r="L39" s="171">
        <v>2</v>
      </c>
      <c r="M39" s="171">
        <v>3</v>
      </c>
      <c r="N39" s="171">
        <v>4</v>
      </c>
      <c r="O39" s="171">
        <v>5</v>
      </c>
      <c r="P39" s="171">
        <v>6</v>
      </c>
      <c r="Q39" s="171">
        <v>7</v>
      </c>
      <c r="R39" s="171">
        <v>8</v>
      </c>
      <c r="S39" s="171">
        <v>9</v>
      </c>
      <c r="T39" s="171">
        <v>10</v>
      </c>
      <c r="U39" s="171">
        <v>11</v>
      </c>
      <c r="V39" s="171">
        <v>12</v>
      </c>
      <c r="Y39" s="169"/>
      <c r="Z39" s="169"/>
      <c r="AA39" s="169"/>
      <c r="AB39" s="169"/>
      <c r="AC39" s="169"/>
    </row>
    <row r="40" spans="1:31" s="171" customFormat="1">
      <c r="A40" s="169"/>
      <c r="B40" s="169"/>
      <c r="C40" s="169"/>
      <c r="D40" s="169"/>
      <c r="E40" s="170"/>
      <c r="J40" s="171">
        <v>17</v>
      </c>
      <c r="K40" s="171">
        <v>17</v>
      </c>
      <c r="L40" s="171">
        <v>17</v>
      </c>
      <c r="M40" s="171">
        <v>17</v>
      </c>
      <c r="N40" s="171">
        <v>17</v>
      </c>
      <c r="O40" s="171">
        <v>17</v>
      </c>
      <c r="P40" s="171">
        <v>17</v>
      </c>
      <c r="Q40" s="171">
        <v>17</v>
      </c>
      <c r="R40" s="171">
        <v>17</v>
      </c>
      <c r="S40" s="171">
        <v>17</v>
      </c>
      <c r="T40" s="171">
        <v>17</v>
      </c>
      <c r="U40" s="171">
        <v>17</v>
      </c>
      <c r="V40" s="171">
        <v>17</v>
      </c>
      <c r="Y40" s="169"/>
      <c r="Z40" s="169"/>
      <c r="AA40" s="169"/>
      <c r="AB40" s="169"/>
      <c r="AC40" s="169"/>
    </row>
    <row r="41" spans="1:31" s="171" customFormat="1">
      <c r="A41" s="169"/>
      <c r="B41" s="169"/>
      <c r="C41" s="169"/>
      <c r="D41" s="169"/>
      <c r="E41" s="170"/>
      <c r="J41" s="171">
        <v>18</v>
      </c>
      <c r="K41" s="171">
        <v>18</v>
      </c>
      <c r="L41" s="171">
        <v>18</v>
      </c>
      <c r="M41" s="171">
        <v>18</v>
      </c>
      <c r="N41" s="171">
        <v>18</v>
      </c>
      <c r="O41" s="171">
        <v>18</v>
      </c>
      <c r="P41" s="171">
        <v>18</v>
      </c>
      <c r="Q41" s="171">
        <v>18</v>
      </c>
      <c r="R41" s="171">
        <v>18</v>
      </c>
      <c r="S41" s="171">
        <v>18</v>
      </c>
      <c r="T41" s="171">
        <v>18</v>
      </c>
      <c r="U41" s="171">
        <v>18</v>
      </c>
      <c r="V41" s="171">
        <v>18</v>
      </c>
      <c r="Y41" s="169"/>
      <c r="Z41" s="169"/>
      <c r="AA41" s="169"/>
      <c r="AB41" s="169"/>
      <c r="AC41" s="169"/>
    </row>
    <row r="42" spans="1:31" s="126" customFormat="1">
      <c r="A42" s="124"/>
      <c r="B42" s="124"/>
      <c r="C42" s="124"/>
      <c r="D42" s="124"/>
      <c r="E42" s="125"/>
      <c r="Y42" s="124"/>
      <c r="Z42" s="124"/>
      <c r="AA42" s="124"/>
      <c r="AB42" s="124"/>
      <c r="AC42" s="124"/>
      <c r="AE42" s="171"/>
    </row>
    <row r="43" spans="1:31" s="126" customFormat="1">
      <c r="A43" s="124"/>
      <c r="B43" s="124"/>
      <c r="C43" s="124"/>
      <c r="D43" s="124"/>
      <c r="E43" s="125"/>
      <c r="Y43" s="124"/>
      <c r="Z43" s="124"/>
      <c r="AA43" s="124"/>
      <c r="AB43" s="124"/>
      <c r="AC43" s="124"/>
      <c r="AE43" s="171"/>
    </row>
  </sheetData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AE27"/>
  <sheetViews>
    <sheetView workbookViewId="0"/>
  </sheetViews>
  <sheetFormatPr baseColWidth="10" defaultRowHeight="1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1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9.140625" style="1" bestFit="1" customWidth="1"/>
    <col min="27" max="27" width="4.140625" style="1" customWidth="1"/>
    <col min="28" max="29" width="5.5703125" style="1" bestFit="1" customWidth="1"/>
    <col min="30" max="16384" width="11.42578125" style="1"/>
  </cols>
  <sheetData>
    <row r="1" spans="2:31" ht="8.1" customHeight="1"/>
    <row r="2" spans="2:31" s="4" customFormat="1" ht="15" customHeight="1">
      <c r="B2" s="116" t="s">
        <v>78</v>
      </c>
      <c r="C2" s="128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2"/>
      <c r="S2" s="132"/>
    </row>
    <row r="3" spans="2:31" ht="15" customHeight="1">
      <c r="B3" s="116" t="s">
        <v>79</v>
      </c>
      <c r="C3" s="129" t="str">
        <f>rD1.MonatKum</f>
        <v>Oktober</v>
      </c>
      <c r="L3" s="13"/>
      <c r="M3" s="13"/>
    </row>
    <row r="4" spans="2:31" ht="15" customHeight="1">
      <c r="B4" s="116" t="s">
        <v>80</v>
      </c>
      <c r="C4" s="128" t="str">
        <f>$C$3&amp;" "&amp;$C$2</f>
        <v>Oktober 2009</v>
      </c>
    </row>
    <row r="5" spans="2:31" ht="15" customHeight="1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</row>
    <row r="6" spans="2:31" s="6" customFormat="1" ht="8.1" customHeight="1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3"/>
      <c r="S6" s="133"/>
      <c r="T6" s="5"/>
      <c r="U6" s="5"/>
      <c r="V6" s="5"/>
      <c r="W6" s="5"/>
      <c r="X6" s="5"/>
    </row>
    <row r="7" spans="2:31" s="6" customFormat="1" ht="8.1" customHeight="1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3"/>
      <c r="S7" s="133"/>
      <c r="T7" s="5"/>
      <c r="U7" s="5"/>
      <c r="V7" s="5"/>
      <c r="W7" s="5"/>
      <c r="X7" s="5"/>
    </row>
    <row r="8" spans="2:31" ht="8.1" customHeight="1"/>
    <row r="9" spans="2:31" ht="57.75">
      <c r="K9" s="68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31" ht="15" customHeight="1">
      <c r="K10" s="68"/>
      <c r="O10" s="25" t="s">
        <v>89</v>
      </c>
      <c r="V10" s="25" t="s">
        <v>116</v>
      </c>
      <c r="Y10" s="143" t="s">
        <v>89</v>
      </c>
    </row>
    <row r="11" spans="2:31" ht="15" customHeight="1">
      <c r="K11" s="68"/>
      <c r="O11" s="127">
        <v>-4</v>
      </c>
      <c r="P11" s="127">
        <v>-4</v>
      </c>
      <c r="V11" s="127">
        <v>10</v>
      </c>
      <c r="W11" s="127">
        <v>10</v>
      </c>
      <c r="Y11" s="127">
        <v>-4</v>
      </c>
      <c r="Z11" s="127">
        <v>-4</v>
      </c>
    </row>
    <row r="12" spans="2:31" s="6" customFormat="1" ht="8.1" customHeight="1">
      <c r="G12" s="5"/>
      <c r="K12" s="68"/>
      <c r="L12" s="12"/>
      <c r="M12" s="12"/>
      <c r="R12" s="131"/>
      <c r="S12" s="131"/>
    </row>
    <row r="13" spans="2:31" s="6" customFormat="1" ht="15" customHeight="1">
      <c r="G13" s="5"/>
      <c r="K13" s="146" t="s">
        <v>90</v>
      </c>
      <c r="L13" s="87"/>
      <c r="M13" s="87"/>
      <c r="N13" s="147"/>
      <c r="O13" s="97"/>
      <c r="P13" s="97"/>
      <c r="Q13" s="147"/>
      <c r="R13" s="155"/>
      <c r="S13" s="156"/>
      <c r="U13" s="157" t="s">
        <v>91</v>
      </c>
      <c r="V13" s="97"/>
      <c r="W13" s="97"/>
      <c r="X13" s="97"/>
      <c r="Y13" s="97"/>
      <c r="Z13" s="97"/>
      <c r="AA13" s="97"/>
      <c r="AB13" s="97"/>
      <c r="AC13" s="98"/>
    </row>
    <row r="14" spans="2:31" ht="99.75" customHeight="1">
      <c r="G14" s="5">
        <v>0</v>
      </c>
      <c r="K14" s="148" t="s">
        <v>84</v>
      </c>
      <c r="L14" s="63" t="str">
        <f ca="1">"  "&amp;IF(rL1.Gruppen01Ausw=rB1.AuswKeine01,"",OFFSET(INDIRECT(rB1.QuelleD01),$G14,rL1.Gruppen01Ausw)&amp;" in "&amp;INDEX(rL1.Jahr01Liste,rL1.Jahr01Ausw,1))</f>
        <v xml:space="preserve">  Gruppe  A in 2009</v>
      </c>
      <c r="M14" s="63" t="str">
        <f ca="1">"  "&amp;IF(rL1.Gruppen02Ausw=rB1.AuswKeine02,"",OFFSET(INDIRECT(rB1.QuelleD02),$G14,rL1.Gruppen02Ausw)&amp;" in "&amp;INDEX(rL1.Jahr02Liste,rL1.Jahr02Ausw,1))</f>
        <v xml:space="preserve">  Gruppe  B in 2008</v>
      </c>
      <c r="N14" s="100"/>
      <c r="O14" s="63" t="str">
        <f ca="1">IF(rL1.Gruppen01Ausw=rB1.AuswKeine01,"","Gesamt "&amp;RIGHT(L14,9))</f>
        <v>Gesamt A in 2009</v>
      </c>
      <c r="P14" s="63" t="str">
        <f ca="1">IF(rL1.Gruppen02Ausw=rB1.AuswKeine01,"","Gesamt "&amp;RIGHT(M14,9))</f>
        <v>Gesamt B in 2008</v>
      </c>
      <c r="Q14" s="100"/>
      <c r="R14" s="63" t="str">
        <f ca="1">IF(rL1.Gruppen01Ausw=rB1.AuswKeine01,"","% von "&amp;RIGHT(L14,9)&amp;"  ")</f>
        <v xml:space="preserve">% von A in 2009  </v>
      </c>
      <c r="S14" s="149" t="str">
        <f ca="1">IF(rL1.Gruppen02Ausw=rB1.AuswKeine01,"","% von "&amp;RIGHT(M14,9)&amp;"  ")</f>
        <v xml:space="preserve">% von B in 2008  </v>
      </c>
      <c r="U14" s="154" t="s">
        <v>83</v>
      </c>
      <c r="V14" s="158" t="str">
        <f ca="1">L$14</f>
        <v xml:space="preserve">  Gruppe  A in 2009</v>
      </c>
      <c r="W14" s="158" t="str">
        <f ca="1">M$14</f>
        <v xml:space="preserve">  Gruppe  B in 2008</v>
      </c>
      <c r="X14" s="97"/>
      <c r="Y14" s="158" t="str">
        <f ca="1">IF(rL1.Gruppen01Ausw=rB1.AuswKeine01,"","Gesamt "&amp;RIGHT(V14,9))</f>
        <v>Gesamt A in 2009</v>
      </c>
      <c r="Z14" s="158" t="str">
        <f ca="1">IF(rL1.Gruppen02Ausw=rB1.AuswKeine01,"","Gesamt "&amp;RIGHT(W14,9))</f>
        <v>Gesamt B in 2008</v>
      </c>
      <c r="AA14" s="97"/>
      <c r="AB14" s="158" t="str">
        <f ca="1">IF(rL1.Gruppen01Ausw=rB1.AuswKeine01,"","% von "&amp;RIGHT(V14,9)&amp;"  ")</f>
        <v xml:space="preserve">% von A in 2009  </v>
      </c>
      <c r="AC14" s="159" t="str">
        <f ca="1">IF(rL1.Gruppen02Ausw=rB1.AuswKeine01,"","% von "&amp;RIGHT(W14,9)&amp;"  ")</f>
        <v xml:space="preserve">% von B in 2008  </v>
      </c>
    </row>
    <row r="15" spans="2:31">
      <c r="G15" s="5">
        <v>1</v>
      </c>
      <c r="K15" s="111" t="s">
        <v>46</v>
      </c>
      <c r="L15" s="64">
        <f t="shared" ref="L15:L26" ca="1" si="0">IF(rL1.Gruppen01Ausw=rB1.AuswKeine01,#N/A,OFFSET(INDIRECT(rB1.QuelleD01),$G15,rL1.Gruppen01Ausw))</f>
        <v>637</v>
      </c>
      <c r="M15" s="64">
        <f t="shared" ref="M15:M26" ca="1" si="1">IF(rL1.Gruppen02Ausw=rB1.AuswKeine02,#N/A,OFFSET(INDIRECT(rB1.QuelleD02),$G15,rL1.Gruppen02Ausw))</f>
        <v>800</v>
      </c>
      <c r="N15" s="100"/>
      <c r="O15" s="64">
        <f ca="1">IF(rL1.Gruppen01Ausw=rB1.AuswKeine01,"",OFFSET(INDIRECT(rB1.QuelleD01),O$11,rL1.Gruppen01Ausw))</f>
        <v>10263</v>
      </c>
      <c r="P15" s="64">
        <f ca="1">IF(rL1.Gruppen02Ausw=rB1.AuswKeine02,"",OFFSET(INDIRECT(rB1.QuelleD02),P$11,rL1.Gruppen02Ausw))</f>
        <v>12311</v>
      </c>
      <c r="Q15" s="100"/>
      <c r="R15" s="134">
        <f t="shared" ref="R15:R26" ca="1" si="2">IF(ISERROR(L15/$O$15%),"",L15/$O$15%)</f>
        <v>6.2067621553152099</v>
      </c>
      <c r="S15" s="150">
        <f t="shared" ref="S15:S26" ca="1" si="3">IF(ISERROR(M15/$P$15%),"",M15/$P$15%)</f>
        <v>6.4982535943465196</v>
      </c>
      <c r="U15" s="111" t="s">
        <v>46</v>
      </c>
      <c r="V15" s="64">
        <f t="shared" ref="V15:V26" ca="1" si="4">IF(rL1.Gruppen01Ausw=rB1.AuswKeine01,#N/A,OFFSET(INDIRECT(rB1.QuelleD01),$G15,rL1.Gruppen01Ausw+V$11))</f>
        <v>351624</v>
      </c>
      <c r="W15" s="64">
        <f t="shared" ref="W15:W26" ca="1" si="5">IF(rL1.Gruppen02Ausw=rB1.AuswKeine02,#N/A,OFFSET(INDIRECT(rB1.QuelleD02),$G15,rL1.Gruppen02Ausw+W$11))</f>
        <v>336000</v>
      </c>
      <c r="X15" s="100"/>
      <c r="Y15" s="64">
        <f ca="1">IF(rL1.Gruppen01Ausw=rB1.AuswKeine01,"",OFFSET(INDIRECT(rB1.QuelleD01),Y$11,rL1.Gruppen01Ausw+V11))</f>
        <v>5665176</v>
      </c>
      <c r="Z15" s="64">
        <f ca="1">IF(rL1.Gruppen02Ausw=rB1.AuswKeine02,"",OFFSET(INDIRECT(rB1.QuelleD02),Z$11,rL1.Gruppen02Ausw+W11))</f>
        <v>5170620</v>
      </c>
      <c r="AA15" s="100"/>
      <c r="AB15" s="134">
        <f t="shared" ref="AB15:AB26" ca="1" si="6">IF(ISERROR(V15/$Y$15%),"",V15/$Y$15%)</f>
        <v>6.2067621553152099</v>
      </c>
      <c r="AC15" s="150">
        <f t="shared" ref="AC15:AC26" ca="1" si="7">IF(ISERROR(W15/$Z$15%),"",W15/$Z$15%)</f>
        <v>6.4982535943465196</v>
      </c>
    </row>
    <row r="16" spans="2:31">
      <c r="G16" s="5">
        <v>2</v>
      </c>
      <c r="K16" s="111" t="s">
        <v>47</v>
      </c>
      <c r="L16" s="64">
        <f t="shared" ca="1" si="0"/>
        <v>854</v>
      </c>
      <c r="M16" s="64">
        <f t="shared" ca="1" si="1"/>
        <v>786</v>
      </c>
      <c r="N16" s="100"/>
      <c r="O16" s="100"/>
      <c r="P16" s="100"/>
      <c r="Q16" s="100"/>
      <c r="R16" s="134">
        <f t="shared" ca="1" si="2"/>
        <v>8.3211536587742376</v>
      </c>
      <c r="S16" s="150">
        <f t="shared" ca="1" si="3"/>
        <v>6.3845341564454552</v>
      </c>
      <c r="U16" s="111" t="s">
        <v>47</v>
      </c>
      <c r="V16" s="64">
        <f t="shared" ca="1" si="4"/>
        <v>471408</v>
      </c>
      <c r="W16" s="64">
        <f t="shared" ca="1" si="5"/>
        <v>330120</v>
      </c>
      <c r="X16" s="100"/>
      <c r="Y16" s="100"/>
      <c r="Z16" s="100"/>
      <c r="AA16" s="100"/>
      <c r="AB16" s="134">
        <f t="shared" ca="1" si="6"/>
        <v>8.3211536587742376</v>
      </c>
      <c r="AC16" s="150">
        <f t="shared" ca="1" si="7"/>
        <v>6.3845341564454561</v>
      </c>
    </row>
    <row r="17" spans="7:29">
      <c r="G17" s="5">
        <v>3</v>
      </c>
      <c r="K17" s="111" t="s">
        <v>48</v>
      </c>
      <c r="L17" s="64">
        <f t="shared" ca="1" si="0"/>
        <v>1206</v>
      </c>
      <c r="M17" s="64">
        <f t="shared" ca="1" si="1"/>
        <v>1064</v>
      </c>
      <c r="N17" s="100"/>
      <c r="O17" s="100"/>
      <c r="P17" s="100"/>
      <c r="Q17" s="100"/>
      <c r="R17" s="134">
        <f t="shared" ca="1" si="2"/>
        <v>11.75095001461561</v>
      </c>
      <c r="S17" s="150">
        <f t="shared" ca="1" si="3"/>
        <v>8.6426772804808714</v>
      </c>
      <c r="U17" s="111" t="s">
        <v>48</v>
      </c>
      <c r="V17" s="64">
        <f t="shared" ca="1" si="4"/>
        <v>665712</v>
      </c>
      <c r="W17" s="64">
        <f t="shared" ca="1" si="5"/>
        <v>446880</v>
      </c>
      <c r="X17" s="100"/>
      <c r="Y17" s="100"/>
      <c r="Z17" s="100"/>
      <c r="AA17" s="100"/>
      <c r="AB17" s="134">
        <f t="shared" ca="1" si="6"/>
        <v>11.75095001461561</v>
      </c>
      <c r="AC17" s="150">
        <f t="shared" ca="1" si="7"/>
        <v>8.6426772804808714</v>
      </c>
    </row>
    <row r="18" spans="7:29">
      <c r="G18" s="5">
        <v>4</v>
      </c>
      <c r="K18" s="111" t="s">
        <v>49</v>
      </c>
      <c r="L18" s="64">
        <f t="shared" ca="1" si="0"/>
        <v>1160</v>
      </c>
      <c r="M18" s="64">
        <f t="shared" ca="1" si="1"/>
        <v>1247</v>
      </c>
      <c r="N18" s="100"/>
      <c r="O18" s="100"/>
      <c r="P18" s="100"/>
      <c r="Q18" s="100"/>
      <c r="R18" s="134">
        <f t="shared" ca="1" si="2"/>
        <v>11.302737990840885</v>
      </c>
      <c r="S18" s="150">
        <f t="shared" ca="1" si="3"/>
        <v>10.129152790187637</v>
      </c>
      <c r="U18" s="111" t="s">
        <v>49</v>
      </c>
      <c r="V18" s="64">
        <f t="shared" ca="1" si="4"/>
        <v>640320</v>
      </c>
      <c r="W18" s="64">
        <f t="shared" ca="1" si="5"/>
        <v>523740</v>
      </c>
      <c r="X18" s="100"/>
      <c r="Y18" s="100"/>
      <c r="Z18" s="100"/>
      <c r="AA18" s="100"/>
      <c r="AB18" s="134">
        <f t="shared" ca="1" si="6"/>
        <v>11.302737990840884</v>
      </c>
      <c r="AC18" s="150">
        <f t="shared" ca="1" si="7"/>
        <v>10.129152790187637</v>
      </c>
    </row>
    <row r="19" spans="7:29">
      <c r="G19" s="5">
        <v>5</v>
      </c>
      <c r="K19" s="111" t="s">
        <v>38</v>
      </c>
      <c r="L19" s="64">
        <f t="shared" ca="1" si="0"/>
        <v>1065</v>
      </c>
      <c r="M19" s="64">
        <f t="shared" ca="1" si="1"/>
        <v>1060</v>
      </c>
      <c r="N19" s="100"/>
      <c r="O19" s="100"/>
      <c r="P19" s="100"/>
      <c r="Q19" s="100"/>
      <c r="R19" s="134">
        <f t="shared" ca="1" si="2"/>
        <v>10.377082724349606</v>
      </c>
      <c r="S19" s="150">
        <f t="shared" ca="1" si="3"/>
        <v>8.6101860125091374</v>
      </c>
      <c r="U19" s="111" t="s">
        <v>38</v>
      </c>
      <c r="V19" s="64">
        <f t="shared" ca="1" si="4"/>
        <v>587880</v>
      </c>
      <c r="W19" s="64">
        <f t="shared" ca="1" si="5"/>
        <v>445200</v>
      </c>
      <c r="X19" s="100"/>
      <c r="Y19" s="100"/>
      <c r="Z19" s="100"/>
      <c r="AA19" s="100"/>
      <c r="AB19" s="134">
        <f t="shared" ca="1" si="6"/>
        <v>10.377082724349606</v>
      </c>
      <c r="AC19" s="150">
        <f t="shared" ca="1" si="7"/>
        <v>8.6101860125091392</v>
      </c>
    </row>
    <row r="20" spans="7:29">
      <c r="G20" s="5">
        <v>6</v>
      </c>
      <c r="K20" s="111" t="s">
        <v>50</v>
      </c>
      <c r="L20" s="64">
        <f t="shared" ca="1" si="0"/>
        <v>1074</v>
      </c>
      <c r="M20" s="64">
        <f t="shared" ca="1" si="1"/>
        <v>1283</v>
      </c>
      <c r="N20" s="100"/>
      <c r="O20" s="100"/>
      <c r="P20" s="100"/>
      <c r="Q20" s="100"/>
      <c r="R20" s="134">
        <f t="shared" ca="1" si="2"/>
        <v>10.464776381175096</v>
      </c>
      <c r="S20" s="150">
        <f t="shared" ca="1" si="3"/>
        <v>10.421574201933231</v>
      </c>
      <c r="U20" s="111" t="s">
        <v>50</v>
      </c>
      <c r="V20" s="64">
        <f t="shared" ca="1" si="4"/>
        <v>592848</v>
      </c>
      <c r="W20" s="64">
        <f t="shared" ca="1" si="5"/>
        <v>538860</v>
      </c>
      <c r="X20" s="100"/>
      <c r="Y20" s="100"/>
      <c r="Z20" s="100"/>
      <c r="AA20" s="100"/>
      <c r="AB20" s="134">
        <f t="shared" ca="1" si="6"/>
        <v>10.464776381175094</v>
      </c>
      <c r="AC20" s="150">
        <f t="shared" ca="1" si="7"/>
        <v>10.421574201933231</v>
      </c>
    </row>
    <row r="21" spans="7:29">
      <c r="G21" s="5">
        <v>7</v>
      </c>
      <c r="K21" s="111" t="s">
        <v>51</v>
      </c>
      <c r="L21" s="64">
        <f t="shared" ca="1" si="0"/>
        <v>1162</v>
      </c>
      <c r="M21" s="64">
        <f t="shared" ca="1" si="1"/>
        <v>1599</v>
      </c>
      <c r="N21" s="100"/>
      <c r="O21" s="100"/>
      <c r="P21" s="100"/>
      <c r="Q21" s="100"/>
      <c r="R21" s="134">
        <f t="shared" ca="1" si="2"/>
        <v>11.322225470135438</v>
      </c>
      <c r="S21" s="150">
        <f t="shared" ca="1" si="3"/>
        <v>12.988384371700105</v>
      </c>
      <c r="U21" s="111" t="s">
        <v>51</v>
      </c>
      <c r="V21" s="64">
        <f t="shared" ca="1" si="4"/>
        <v>641424</v>
      </c>
      <c r="W21" s="64">
        <f t="shared" ca="1" si="5"/>
        <v>671580</v>
      </c>
      <c r="X21" s="100"/>
      <c r="Y21" s="100"/>
      <c r="Z21" s="100"/>
      <c r="AA21" s="100"/>
      <c r="AB21" s="134">
        <f t="shared" ca="1" si="6"/>
        <v>11.322225470135438</v>
      </c>
      <c r="AC21" s="150">
        <f t="shared" ca="1" si="7"/>
        <v>12.988384371700107</v>
      </c>
    </row>
    <row r="22" spans="7:29">
      <c r="G22" s="5">
        <v>8</v>
      </c>
      <c r="K22" s="111" t="s">
        <v>52</v>
      </c>
      <c r="L22" s="64">
        <f t="shared" ca="1" si="0"/>
        <v>1355</v>
      </c>
      <c r="M22" s="64">
        <f t="shared" ca="1" si="1"/>
        <v>1376</v>
      </c>
      <c r="N22" s="100"/>
      <c r="O22" s="100"/>
      <c r="P22" s="100"/>
      <c r="Q22" s="100"/>
      <c r="R22" s="134">
        <f t="shared" ca="1" si="2"/>
        <v>13.202767222059828</v>
      </c>
      <c r="S22" s="150">
        <f t="shared" ca="1" si="3"/>
        <v>11.176996182276014</v>
      </c>
      <c r="U22" s="111" t="s">
        <v>52</v>
      </c>
      <c r="V22" s="64">
        <f t="shared" ca="1" si="4"/>
        <v>747960</v>
      </c>
      <c r="W22" s="64">
        <f t="shared" ca="1" si="5"/>
        <v>577920</v>
      </c>
      <c r="X22" s="100"/>
      <c r="Y22" s="100"/>
      <c r="Z22" s="100"/>
      <c r="AA22" s="100"/>
      <c r="AB22" s="134">
        <f t="shared" ca="1" si="6"/>
        <v>13.202767222059826</v>
      </c>
      <c r="AC22" s="150">
        <f t="shared" ca="1" si="7"/>
        <v>11.176996182276014</v>
      </c>
    </row>
    <row r="23" spans="7:29">
      <c r="G23" s="5">
        <v>9</v>
      </c>
      <c r="K23" s="111" t="s">
        <v>53</v>
      </c>
      <c r="L23" s="64">
        <f t="shared" ca="1" si="0"/>
        <v>930</v>
      </c>
      <c r="M23" s="64">
        <f t="shared" ca="1" si="1"/>
        <v>895</v>
      </c>
      <c r="N23" s="100"/>
      <c r="O23" s="100"/>
      <c r="P23" s="100"/>
      <c r="Q23" s="100"/>
      <c r="R23" s="134">
        <f t="shared" ca="1" si="2"/>
        <v>9.0616778719672606</v>
      </c>
      <c r="S23" s="150">
        <f t="shared" ca="1" si="3"/>
        <v>7.2699212086751688</v>
      </c>
      <c r="U23" s="111" t="s">
        <v>53</v>
      </c>
      <c r="V23" s="64">
        <f t="shared" ca="1" si="4"/>
        <v>513360</v>
      </c>
      <c r="W23" s="64">
        <f t="shared" ca="1" si="5"/>
        <v>375900</v>
      </c>
      <c r="X23" s="100"/>
      <c r="Y23" s="100"/>
      <c r="Z23" s="100"/>
      <c r="AA23" s="100"/>
      <c r="AB23" s="134">
        <f t="shared" ca="1" si="6"/>
        <v>9.0616778719672606</v>
      </c>
      <c r="AC23" s="150">
        <f t="shared" ca="1" si="7"/>
        <v>7.2699212086751688</v>
      </c>
    </row>
    <row r="24" spans="7:29">
      <c r="G24" s="5">
        <v>10</v>
      </c>
      <c r="K24" s="111" t="s">
        <v>54</v>
      </c>
      <c r="L24" s="64">
        <f t="shared" ca="1" si="0"/>
        <v>820</v>
      </c>
      <c r="M24" s="64">
        <f t="shared" ca="1" si="1"/>
        <v>920</v>
      </c>
      <c r="N24" s="100"/>
      <c r="O24" s="100"/>
      <c r="P24" s="100"/>
      <c r="Q24" s="100"/>
      <c r="R24" s="134">
        <f t="shared" ca="1" si="2"/>
        <v>7.9898665107668325</v>
      </c>
      <c r="S24" s="150">
        <f t="shared" ca="1" si="3"/>
        <v>7.4729916334984976</v>
      </c>
      <c r="U24" s="111" t="s">
        <v>54</v>
      </c>
      <c r="V24" s="64">
        <f t="shared" ca="1" si="4"/>
        <v>452640</v>
      </c>
      <c r="W24" s="64">
        <f t="shared" ca="1" si="5"/>
        <v>386400</v>
      </c>
      <c r="X24" s="100"/>
      <c r="Y24" s="100"/>
      <c r="Z24" s="100"/>
      <c r="AA24" s="100"/>
      <c r="AB24" s="134">
        <f t="shared" ca="1" si="6"/>
        <v>7.9898665107668316</v>
      </c>
      <c r="AC24" s="150">
        <f t="shared" ca="1" si="7"/>
        <v>7.4729916334984976</v>
      </c>
    </row>
    <row r="25" spans="7:29">
      <c r="G25" s="5">
        <v>11</v>
      </c>
      <c r="K25" s="111" t="s">
        <v>55</v>
      </c>
      <c r="L25" s="64" t="e">
        <f t="shared" ca="1" si="0"/>
        <v>#N/A</v>
      </c>
      <c r="M25" s="64">
        <f t="shared" ca="1" si="1"/>
        <v>566</v>
      </c>
      <c r="N25" s="100"/>
      <c r="O25" s="100"/>
      <c r="P25" s="100"/>
      <c r="Q25" s="100"/>
      <c r="R25" s="134" t="str">
        <f t="shared" ca="1" si="2"/>
        <v/>
      </c>
      <c r="S25" s="150">
        <f t="shared" ca="1" si="3"/>
        <v>4.5975144180001628</v>
      </c>
      <c r="U25" s="111" t="s">
        <v>55</v>
      </c>
      <c r="V25" s="64" t="e">
        <f t="shared" ca="1" si="4"/>
        <v>#N/A</v>
      </c>
      <c r="W25" s="64">
        <f t="shared" ca="1" si="5"/>
        <v>237720</v>
      </c>
      <c r="X25" s="100"/>
      <c r="Y25" s="100"/>
      <c r="Z25" s="100"/>
      <c r="AA25" s="100"/>
      <c r="AB25" s="134" t="str">
        <f t="shared" ca="1" si="6"/>
        <v/>
      </c>
      <c r="AC25" s="150">
        <f t="shared" ca="1" si="7"/>
        <v>4.5975144180001628</v>
      </c>
    </row>
    <row r="26" spans="7:29">
      <c r="G26" s="5">
        <v>12</v>
      </c>
      <c r="K26" s="113" t="s">
        <v>56</v>
      </c>
      <c r="L26" s="151" t="e">
        <f t="shared" ca="1" si="0"/>
        <v>#N/A</v>
      </c>
      <c r="M26" s="151">
        <f t="shared" ca="1" si="1"/>
        <v>715</v>
      </c>
      <c r="N26" s="105"/>
      <c r="O26" s="105"/>
      <c r="P26" s="105"/>
      <c r="Q26" s="105"/>
      <c r="R26" s="152" t="str">
        <f t="shared" ca="1" si="2"/>
        <v/>
      </c>
      <c r="S26" s="153">
        <f t="shared" ca="1" si="3"/>
        <v>5.8078141499472018</v>
      </c>
      <c r="U26" s="113" t="s">
        <v>56</v>
      </c>
      <c r="V26" s="151" t="e">
        <f t="shared" ca="1" si="4"/>
        <v>#N/A</v>
      </c>
      <c r="W26" s="151">
        <f t="shared" ca="1" si="5"/>
        <v>300300</v>
      </c>
      <c r="X26" s="105"/>
      <c r="Y26" s="105"/>
      <c r="Z26" s="105"/>
      <c r="AA26" s="105"/>
      <c r="AB26" s="152" t="str">
        <f t="shared" ca="1" si="6"/>
        <v/>
      </c>
      <c r="AC26" s="153">
        <f t="shared" ca="1" si="7"/>
        <v>5.8078141499472018</v>
      </c>
    </row>
    <row r="27" spans="7:29">
      <c r="O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/>
    <row r="2" spans="2:23" ht="8.1" customHeight="1"/>
    <row r="3" spans="2:23" ht="8.1" customHeight="1"/>
    <row r="4" spans="2:23" ht="8.1" customHeight="1"/>
    <row r="5" spans="2:23" ht="8.1" customHeight="1">
      <c r="H5" s="1"/>
    </row>
    <row r="6" spans="2:23">
      <c r="H6" s="1"/>
      <c r="L6" s="21">
        <v>1</v>
      </c>
      <c r="M6" s="20">
        <v>2</v>
      </c>
      <c r="O6" s="21">
        <v>1</v>
      </c>
      <c r="P6" s="20">
        <v>2</v>
      </c>
    </row>
    <row r="7" spans="2:23" ht="8.1" customHeight="1">
      <c r="H7" s="1"/>
    </row>
    <row r="8" spans="2:23" ht="8.1" customHeight="1">
      <c r="H8" s="1"/>
    </row>
    <row r="9" spans="2:23" ht="8.1" customHeight="1">
      <c r="H9" s="1"/>
    </row>
    <row r="10" spans="2:23" s="25" customFormat="1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>
      <c r="G16" s="5">
        <v>6</v>
      </c>
      <c r="L16" s="186" t="s">
        <v>119</v>
      </c>
      <c r="M16" s="19" t="s">
        <v>119</v>
      </c>
      <c r="R16" s="6"/>
      <c r="S16" s="6"/>
      <c r="T16" s="6"/>
      <c r="U16" s="6"/>
      <c r="V16" s="6"/>
      <c r="W16" s="6"/>
    </row>
    <row r="17" spans="7:23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>
      <c r="G19" s="5">
        <v>9</v>
      </c>
      <c r="R19" s="6"/>
      <c r="S19" s="6"/>
      <c r="T19" s="6"/>
      <c r="U19" s="6"/>
      <c r="V19" s="6"/>
      <c r="W19" s="6"/>
    </row>
    <row r="20" spans="7:23">
      <c r="G20" s="5">
        <v>10</v>
      </c>
      <c r="R20" s="6"/>
      <c r="S20" s="6"/>
      <c r="T20" s="6"/>
      <c r="U20" s="6"/>
      <c r="V20" s="6"/>
      <c r="W20" s="6"/>
    </row>
    <row r="21" spans="7:23">
      <c r="R21" s="6"/>
      <c r="S21" s="6"/>
      <c r="T21" s="6"/>
      <c r="U21" s="6"/>
      <c r="V21" s="6"/>
      <c r="W21" s="6"/>
    </row>
    <row r="22" spans="7:23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G1:AI37"/>
  <sheetViews>
    <sheetView zoomScaleNormal="100"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5" ht="8.1" customHeight="1"/>
    <row r="2" spans="7:35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5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5" s="35" customFormat="1" ht="15" customHeight="1" thickBo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5" s="41" customFormat="1" ht="15" customHeight="1" thickBot="1">
      <c r="G5" s="5">
        <v>-6</v>
      </c>
      <c r="T5" s="168">
        <v>1</v>
      </c>
      <c r="U5" s="42" t="s">
        <v>63</v>
      </c>
      <c r="V5" s="67">
        <f ca="1">OFFSET(rP1.Knoten,V$4,$T$5)</f>
        <v>552</v>
      </c>
      <c r="W5" s="67">
        <f t="shared" ref="W5:AB5" ca="1" si="0">OFFSET(rP1.Knoten,W$4,$T$5)</f>
        <v>420</v>
      </c>
      <c r="X5" s="67">
        <f t="shared" ca="1" si="0"/>
        <v>812</v>
      </c>
      <c r="Y5" s="67">
        <f t="shared" ca="1" si="0"/>
        <v>1222</v>
      </c>
      <c r="Z5" s="67">
        <f t="shared" ca="1" si="0"/>
        <v>419</v>
      </c>
      <c r="AA5" s="67">
        <f t="shared" ca="1" si="0"/>
        <v>287</v>
      </c>
      <c r="AB5" s="67">
        <f t="shared" ca="1" si="0"/>
        <v>1345</v>
      </c>
      <c r="AC5" s="46"/>
      <c r="AD5" s="42"/>
    </row>
    <row r="6" spans="7:35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5" s="4" customFormat="1" ht="15" customHeight="1">
      <c r="G7" s="5">
        <v>-4</v>
      </c>
      <c r="K7" s="115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5" ht="15" customHeight="1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5" ht="8.1" customHeight="1"/>
    <row r="10" spans="7:35" ht="8.1" customHeight="1"/>
    <row r="11" spans="7:35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119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119</v>
      </c>
      <c r="AB11" s="14" t="s">
        <v>5</v>
      </c>
      <c r="AC11" s="47" t="s">
        <v>64</v>
      </c>
      <c r="AD11" s="49" t="s">
        <v>65</v>
      </c>
    </row>
    <row r="12" spans="7:35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  <c r="AE12" s="6"/>
      <c r="AF12" s="6"/>
      <c r="AG12" s="6"/>
      <c r="AH12" s="6"/>
      <c r="AI12" s="6"/>
    </row>
    <row r="13" spans="7:35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  <c r="AE13" s="6"/>
      <c r="AF13" s="6"/>
      <c r="AG13" s="6"/>
      <c r="AH13" s="6"/>
      <c r="AI13" s="6"/>
    </row>
    <row r="14" spans="7:35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  <c r="AE14" s="6"/>
      <c r="AF14" s="6"/>
      <c r="AG14" s="6"/>
      <c r="AH14" s="6"/>
      <c r="AI14" s="6"/>
    </row>
    <row r="15" spans="7:35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  <c r="AE15" s="6"/>
      <c r="AF15" s="6"/>
      <c r="AG15" s="6"/>
      <c r="AH15" s="6"/>
      <c r="AI15" s="6"/>
    </row>
    <row r="16" spans="7:35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  <c r="AE16" s="6"/>
      <c r="AF16" s="6"/>
      <c r="AG16" s="6"/>
      <c r="AH16" s="6"/>
      <c r="AI16" s="6"/>
    </row>
    <row r="17" spans="7:35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  <c r="AE17" s="6"/>
      <c r="AF17" s="6"/>
      <c r="AG17" s="6"/>
      <c r="AH17" s="6"/>
      <c r="AI17" s="6"/>
    </row>
    <row r="18" spans="7:35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  <c r="AE18" s="6"/>
      <c r="AF18" s="6"/>
      <c r="AG18" s="6"/>
      <c r="AH18" s="6"/>
      <c r="AI18" s="6"/>
    </row>
    <row r="19" spans="7:35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  <c r="AE19" s="6"/>
      <c r="AF19" s="6"/>
      <c r="AG19" s="6"/>
      <c r="AH19" s="6"/>
      <c r="AI19" s="6"/>
    </row>
    <row r="20" spans="7:35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  <c r="AE20" s="6"/>
      <c r="AF20" s="6"/>
      <c r="AG20" s="6"/>
      <c r="AH20" s="6"/>
      <c r="AI20" s="6"/>
    </row>
    <row r="21" spans="7:35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  <c r="AE21" s="6"/>
      <c r="AF21" s="6"/>
      <c r="AG21" s="6"/>
      <c r="AH21" s="6"/>
      <c r="AI21" s="6"/>
    </row>
    <row r="22" spans="7:35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  <c r="AE22" s="6"/>
      <c r="AF22" s="6"/>
      <c r="AG22" s="6"/>
      <c r="AH22" s="6"/>
      <c r="AI22" s="6"/>
    </row>
    <row r="23" spans="7:35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  <c r="AE23" s="6"/>
      <c r="AF23" s="6"/>
      <c r="AG23" s="6"/>
      <c r="AH23" s="6"/>
      <c r="AI23" s="6"/>
    </row>
    <row r="24" spans="7:35">
      <c r="G24" s="5">
        <v>13</v>
      </c>
      <c r="AE24" s="6"/>
      <c r="AF24" s="6"/>
      <c r="AG24" s="6"/>
      <c r="AH24" s="6"/>
      <c r="AI24" s="6"/>
    </row>
    <row r="25" spans="7:35" s="6" customFormat="1">
      <c r="G25" s="5">
        <v>14</v>
      </c>
      <c r="K25" s="25" t="s">
        <v>117</v>
      </c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61" t="s">
        <v>118</v>
      </c>
      <c r="W25" s="12"/>
      <c r="X25" s="12"/>
      <c r="Y25" s="12"/>
      <c r="Z25" s="12"/>
      <c r="AA25" s="12"/>
      <c r="AB25" s="12"/>
      <c r="AC25" s="166">
        <f>SUM(AC26:AC37)</f>
        <v>32738245</v>
      </c>
      <c r="AD25" s="49"/>
    </row>
    <row r="26" spans="7:35">
      <c r="G26" s="5">
        <v>15</v>
      </c>
      <c r="K26" s="30" t="s">
        <v>34</v>
      </c>
      <c r="L26" s="12">
        <v>1200</v>
      </c>
      <c r="M26" s="12">
        <v>1200</v>
      </c>
      <c r="N26" s="12">
        <v>800</v>
      </c>
      <c r="O26" s="12">
        <v>800</v>
      </c>
      <c r="P26" s="12">
        <v>800</v>
      </c>
      <c r="Q26" s="12">
        <v>700</v>
      </c>
      <c r="R26" s="12">
        <v>500</v>
      </c>
      <c r="V26" s="64">
        <v>319977</v>
      </c>
      <c r="W26" s="64">
        <v>229635</v>
      </c>
      <c r="X26" s="64">
        <v>303363</v>
      </c>
      <c r="Y26" s="64">
        <v>607480</v>
      </c>
      <c r="Z26" s="64">
        <v>155185</v>
      </c>
      <c r="AA26" s="64">
        <v>108095</v>
      </c>
      <c r="AB26" s="64">
        <v>374878</v>
      </c>
      <c r="AC26" s="166">
        <f t="shared" ref="AC26:AC37" si="13">SUMIF($V26:$AB26,"&lt;&gt;#NV")</f>
        <v>2098613</v>
      </c>
      <c r="AD26" s="58">
        <f t="shared" ref="AD26:AD37" ca="1" si="14">RANK($AC26,OFFSET($AC$26:$AC$37,0,0,$G$8,1),0)</f>
        <v>10</v>
      </c>
      <c r="AE26" s="6"/>
      <c r="AF26" s="6"/>
      <c r="AG26" s="6"/>
      <c r="AH26" s="6"/>
      <c r="AI26" s="6"/>
    </row>
    <row r="27" spans="7:35">
      <c r="G27" s="5">
        <v>16</v>
      </c>
      <c r="K27" s="30" t="s">
        <v>35</v>
      </c>
      <c r="L27" s="12">
        <v>1200</v>
      </c>
      <c r="M27" s="12">
        <v>1200</v>
      </c>
      <c r="N27" s="12">
        <v>800</v>
      </c>
      <c r="O27" s="12">
        <v>800</v>
      </c>
      <c r="P27" s="12">
        <v>800</v>
      </c>
      <c r="Q27" s="12">
        <v>700</v>
      </c>
      <c r="R27" s="12">
        <v>500</v>
      </c>
      <c r="V27" s="64">
        <v>377126</v>
      </c>
      <c r="W27" s="64">
        <v>263155</v>
      </c>
      <c r="X27" s="64">
        <v>636916</v>
      </c>
      <c r="Y27" s="64">
        <v>699912</v>
      </c>
      <c r="Z27" s="64">
        <v>274026</v>
      </c>
      <c r="AA27" s="64">
        <v>153852</v>
      </c>
      <c r="AB27" s="64">
        <v>412901</v>
      </c>
      <c r="AC27" s="166">
        <f t="shared" si="13"/>
        <v>2817888</v>
      </c>
      <c r="AD27" s="58">
        <f t="shared" ca="1" si="14"/>
        <v>8</v>
      </c>
      <c r="AE27" s="6"/>
      <c r="AF27" s="6"/>
      <c r="AG27" s="6"/>
      <c r="AH27" s="6"/>
      <c r="AI27" s="6"/>
    </row>
    <row r="28" spans="7:35">
      <c r="G28" s="5">
        <v>17</v>
      </c>
      <c r="K28" s="30" t="s">
        <v>36</v>
      </c>
      <c r="L28" s="12">
        <v>1200</v>
      </c>
      <c r="M28" s="12">
        <v>1200</v>
      </c>
      <c r="N28" s="12">
        <v>800</v>
      </c>
      <c r="O28" s="12">
        <v>800</v>
      </c>
      <c r="P28" s="12">
        <v>800</v>
      </c>
      <c r="Q28" s="12">
        <v>700</v>
      </c>
      <c r="R28" s="12">
        <v>500</v>
      </c>
      <c r="V28" s="64">
        <v>672369</v>
      </c>
      <c r="W28" s="64">
        <v>409281</v>
      </c>
      <c r="X28" s="64">
        <v>725960</v>
      </c>
      <c r="Y28" s="64">
        <v>886096</v>
      </c>
      <c r="Z28" s="64">
        <v>285137</v>
      </c>
      <c r="AA28" s="64">
        <v>181384</v>
      </c>
      <c r="AB28" s="64">
        <v>510831</v>
      </c>
      <c r="AC28" s="166">
        <f t="shared" si="13"/>
        <v>3671058</v>
      </c>
      <c r="AD28" s="58">
        <f t="shared" ca="1" si="14"/>
        <v>4</v>
      </c>
      <c r="AE28" s="6"/>
      <c r="AF28" s="6"/>
      <c r="AG28" s="6"/>
      <c r="AH28" s="6"/>
      <c r="AI28" s="6"/>
    </row>
    <row r="29" spans="7:35">
      <c r="G29" s="5">
        <v>18</v>
      </c>
      <c r="K29" s="30" t="s">
        <v>37</v>
      </c>
      <c r="L29" s="12">
        <v>1200</v>
      </c>
      <c r="M29" s="12">
        <v>1200</v>
      </c>
      <c r="N29" s="12">
        <v>800</v>
      </c>
      <c r="O29" s="12">
        <v>800</v>
      </c>
      <c r="P29" s="12">
        <v>800</v>
      </c>
      <c r="Q29" s="12">
        <v>700</v>
      </c>
      <c r="R29" s="12">
        <v>500</v>
      </c>
      <c r="V29" s="64">
        <v>576288</v>
      </c>
      <c r="W29" s="64">
        <v>442016</v>
      </c>
      <c r="X29" s="64">
        <v>741169</v>
      </c>
      <c r="Y29" s="64">
        <v>763151</v>
      </c>
      <c r="Z29" s="64">
        <v>248408</v>
      </c>
      <c r="AA29" s="64">
        <v>109725</v>
      </c>
      <c r="AB29" s="64">
        <v>625263</v>
      </c>
      <c r="AC29" s="166">
        <f t="shared" si="13"/>
        <v>3506020</v>
      </c>
      <c r="AD29" s="58">
        <f t="shared" ca="1" si="14"/>
        <v>5</v>
      </c>
      <c r="AE29" s="6"/>
      <c r="AF29" s="6"/>
      <c r="AG29" s="6"/>
      <c r="AH29" s="6"/>
      <c r="AI29" s="6"/>
    </row>
    <row r="30" spans="7:35">
      <c r="G30" s="5">
        <v>19</v>
      </c>
      <c r="K30" s="30" t="s">
        <v>38</v>
      </c>
      <c r="L30" s="12">
        <v>1200</v>
      </c>
      <c r="M30" s="12">
        <v>1200</v>
      </c>
      <c r="N30" s="12">
        <v>1000</v>
      </c>
      <c r="O30" s="12">
        <v>800</v>
      </c>
      <c r="P30" s="12">
        <v>800</v>
      </c>
      <c r="Q30" s="12">
        <v>700</v>
      </c>
      <c r="R30" s="12">
        <v>500</v>
      </c>
      <c r="V30" s="64">
        <v>623152</v>
      </c>
      <c r="W30" s="64">
        <v>386492</v>
      </c>
      <c r="X30" s="64">
        <v>514361</v>
      </c>
      <c r="Y30" s="64">
        <v>678821</v>
      </c>
      <c r="Z30" s="64">
        <v>215399</v>
      </c>
      <c r="AA30" s="64">
        <v>139688</v>
      </c>
      <c r="AB30" s="64">
        <v>413991</v>
      </c>
      <c r="AC30" s="166">
        <f t="shared" si="13"/>
        <v>2971904</v>
      </c>
      <c r="AD30" s="58">
        <f t="shared" ca="1" si="14"/>
        <v>6</v>
      </c>
      <c r="AE30" s="6"/>
      <c r="AF30" s="6"/>
      <c r="AG30" s="6"/>
      <c r="AH30" s="6"/>
      <c r="AI30" s="6"/>
    </row>
    <row r="31" spans="7:35">
      <c r="G31" s="5">
        <v>20</v>
      </c>
      <c r="K31" s="30" t="s">
        <v>39</v>
      </c>
      <c r="L31" s="12">
        <v>1200</v>
      </c>
      <c r="M31" s="12">
        <v>1200</v>
      </c>
      <c r="N31" s="12">
        <v>1000</v>
      </c>
      <c r="O31" s="12">
        <v>1000</v>
      </c>
      <c r="P31" s="12">
        <v>800</v>
      </c>
      <c r="Q31" s="12">
        <v>700</v>
      </c>
      <c r="R31" s="12">
        <v>500</v>
      </c>
      <c r="V31" s="64">
        <v>622490</v>
      </c>
      <c r="W31" s="64">
        <v>445645</v>
      </c>
      <c r="X31" s="64">
        <v>662811</v>
      </c>
      <c r="Y31" s="64">
        <v>1026504</v>
      </c>
      <c r="Z31" s="64">
        <v>305702</v>
      </c>
      <c r="AA31" s="64">
        <v>176969</v>
      </c>
      <c r="AB31" s="64">
        <v>597825</v>
      </c>
      <c r="AC31" s="166">
        <f t="shared" si="13"/>
        <v>3837946</v>
      </c>
      <c r="AD31" s="58">
        <f t="shared" ca="1" si="14"/>
        <v>3</v>
      </c>
      <c r="AE31" s="6"/>
      <c r="AF31" s="6"/>
      <c r="AG31" s="6"/>
      <c r="AH31" s="6"/>
      <c r="AI31" s="6"/>
    </row>
    <row r="32" spans="7:35">
      <c r="G32" s="5">
        <v>21</v>
      </c>
      <c r="K32" s="30" t="s">
        <v>40</v>
      </c>
      <c r="L32" s="12">
        <v>1200</v>
      </c>
      <c r="M32" s="12">
        <v>1200</v>
      </c>
      <c r="N32" s="12">
        <v>1000</v>
      </c>
      <c r="O32" s="12">
        <v>1000</v>
      </c>
      <c r="P32" s="12">
        <v>800</v>
      </c>
      <c r="Q32" s="12">
        <v>700</v>
      </c>
      <c r="R32" s="12">
        <v>500</v>
      </c>
      <c r="V32" s="64">
        <v>654252</v>
      </c>
      <c r="W32" s="64">
        <v>577785</v>
      </c>
      <c r="X32" s="64">
        <v>776548</v>
      </c>
      <c r="Y32" s="64">
        <v>1367271</v>
      </c>
      <c r="Z32" s="64">
        <v>310877</v>
      </c>
      <c r="AA32" s="64">
        <v>215884</v>
      </c>
      <c r="AB32" s="64">
        <v>663999</v>
      </c>
      <c r="AC32" s="166">
        <f t="shared" si="13"/>
        <v>4566616</v>
      </c>
      <c r="AD32" s="58">
        <f t="shared" ca="1" si="14"/>
        <v>1</v>
      </c>
      <c r="AE32" s="6"/>
      <c r="AF32" s="6"/>
      <c r="AG32" s="6"/>
      <c r="AH32" s="6"/>
      <c r="AI32" s="6"/>
    </row>
    <row r="33" spans="7:30">
      <c r="G33" s="5">
        <v>22</v>
      </c>
      <c r="K33" s="30" t="s">
        <v>41</v>
      </c>
      <c r="L33" s="12">
        <v>1200</v>
      </c>
      <c r="M33" s="12">
        <v>1200</v>
      </c>
      <c r="N33" s="12">
        <v>1000</v>
      </c>
      <c r="O33" s="12">
        <v>1000</v>
      </c>
      <c r="P33" s="12">
        <v>800</v>
      </c>
      <c r="Q33" s="12">
        <v>700</v>
      </c>
      <c r="R33" s="12">
        <v>500</v>
      </c>
      <c r="V33" s="64">
        <v>777878</v>
      </c>
      <c r="W33" s="64">
        <v>444259</v>
      </c>
      <c r="X33" s="64">
        <v>716914</v>
      </c>
      <c r="Y33" s="64">
        <v>926019</v>
      </c>
      <c r="Z33" s="64">
        <v>277545</v>
      </c>
      <c r="AA33" s="64">
        <v>163325</v>
      </c>
      <c r="AB33" s="64">
        <v>804848</v>
      </c>
      <c r="AC33" s="166">
        <f t="shared" si="13"/>
        <v>4110788</v>
      </c>
      <c r="AD33" s="58">
        <f t="shared" ca="1" si="14"/>
        <v>2</v>
      </c>
    </row>
    <row r="34" spans="7:30">
      <c r="G34" s="5">
        <v>23</v>
      </c>
      <c r="K34" s="30" t="s">
        <v>42</v>
      </c>
      <c r="L34" s="12">
        <v>1200</v>
      </c>
      <c r="M34" s="12">
        <v>1200</v>
      </c>
      <c r="N34" s="12">
        <v>800</v>
      </c>
      <c r="O34" s="12">
        <v>800</v>
      </c>
      <c r="P34" s="12">
        <v>800</v>
      </c>
      <c r="Q34" s="12">
        <v>700</v>
      </c>
      <c r="R34" s="12">
        <v>500</v>
      </c>
      <c r="V34" s="64">
        <v>415821</v>
      </c>
      <c r="W34" s="64">
        <v>269808</v>
      </c>
      <c r="X34" s="64">
        <v>534905</v>
      </c>
      <c r="Y34" s="64">
        <v>787163</v>
      </c>
      <c r="Z34" s="64">
        <v>253495</v>
      </c>
      <c r="AA34" s="64">
        <v>126532</v>
      </c>
      <c r="AB34" s="64">
        <v>441751</v>
      </c>
      <c r="AC34" s="166">
        <f t="shared" si="13"/>
        <v>2829475</v>
      </c>
      <c r="AD34" s="58">
        <f t="shared" ca="1" si="14"/>
        <v>7</v>
      </c>
    </row>
    <row r="35" spans="7:30">
      <c r="G35" s="5">
        <v>24</v>
      </c>
      <c r="K35" s="30" t="s">
        <v>43</v>
      </c>
      <c r="L35" s="12">
        <v>1200</v>
      </c>
      <c r="M35" s="12">
        <v>1200</v>
      </c>
      <c r="N35" s="12">
        <v>800</v>
      </c>
      <c r="O35" s="12">
        <v>800</v>
      </c>
      <c r="P35" s="12">
        <v>800</v>
      </c>
      <c r="Q35" s="12">
        <v>700</v>
      </c>
      <c r="R35" s="12">
        <v>500</v>
      </c>
      <c r="V35" s="64">
        <v>384744</v>
      </c>
      <c r="W35" s="64">
        <v>276091</v>
      </c>
      <c r="X35" s="64">
        <v>486761</v>
      </c>
      <c r="Y35" s="64">
        <v>541297</v>
      </c>
      <c r="Z35" s="64">
        <v>175376</v>
      </c>
      <c r="AA35" s="64">
        <v>85428</v>
      </c>
      <c r="AB35" s="64">
        <v>378240</v>
      </c>
      <c r="AC35" s="166">
        <f t="shared" si="13"/>
        <v>2327937</v>
      </c>
      <c r="AD35" s="58">
        <f t="shared" ca="1" si="14"/>
        <v>9</v>
      </c>
    </row>
    <row r="36" spans="7:30">
      <c r="G36" s="5">
        <v>25</v>
      </c>
      <c r="K36" s="30" t="s">
        <v>44</v>
      </c>
      <c r="L36" s="12">
        <v>1200</v>
      </c>
      <c r="M36" s="12">
        <v>1200</v>
      </c>
      <c r="N36" s="12">
        <v>800</v>
      </c>
      <c r="O36" s="12">
        <v>800</v>
      </c>
      <c r="P36" s="12">
        <v>800</v>
      </c>
      <c r="Q36" s="12">
        <v>700</v>
      </c>
      <c r="R36" s="12">
        <v>500</v>
      </c>
      <c r="V36" s="167" t="e">
        <v>#N/A</v>
      </c>
      <c r="W36" s="167" t="e">
        <v>#N/A</v>
      </c>
      <c r="X36" s="167" t="e">
        <v>#N/A</v>
      </c>
      <c r="Y36" s="167" t="e">
        <v>#N/A</v>
      </c>
      <c r="Z36" s="167" t="e">
        <v>#N/A</v>
      </c>
      <c r="AA36" s="167" t="e">
        <v>#N/A</v>
      </c>
      <c r="AB36" s="167" t="e">
        <v>#N/A</v>
      </c>
      <c r="AC36" s="166">
        <f t="shared" si="13"/>
        <v>0</v>
      </c>
      <c r="AD36" s="58" t="e">
        <f t="shared" ca="1" si="14"/>
        <v>#N/A</v>
      </c>
    </row>
    <row r="37" spans="7:30">
      <c r="G37" s="5">
        <v>26</v>
      </c>
      <c r="K37" s="30" t="s">
        <v>45</v>
      </c>
      <c r="L37" s="12">
        <v>1200</v>
      </c>
      <c r="M37" s="12">
        <v>1200</v>
      </c>
      <c r="N37" s="12">
        <v>800</v>
      </c>
      <c r="O37" s="12">
        <v>800</v>
      </c>
      <c r="P37" s="12">
        <v>800</v>
      </c>
      <c r="Q37" s="12">
        <v>700</v>
      </c>
      <c r="R37" s="12">
        <v>500</v>
      </c>
      <c r="V37" s="167" t="e">
        <v>#N/A</v>
      </c>
      <c r="W37" s="167" t="e">
        <v>#N/A</v>
      </c>
      <c r="X37" s="167" t="e">
        <v>#N/A</v>
      </c>
      <c r="Y37" s="167" t="e">
        <v>#N/A</v>
      </c>
      <c r="Z37" s="167" t="e">
        <v>#N/A</v>
      </c>
      <c r="AA37" s="167" t="e">
        <v>#N/A</v>
      </c>
      <c r="AB37" s="167" t="e">
        <v>#N/A</v>
      </c>
      <c r="AC37" s="166">
        <f t="shared" si="13"/>
        <v>0</v>
      </c>
      <c r="AD37" s="58" t="e">
        <f t="shared" ca="1" si="14"/>
        <v>#N/A</v>
      </c>
    </row>
  </sheetData>
  <conditionalFormatting sqref="L12:R23">
    <cfRule type="expression" dxfId="20" priority="9">
      <formula>L12&gt;L26</formula>
    </cfRule>
  </conditionalFormatting>
  <conditionalFormatting sqref="V26:AB37">
    <cfRule type="expression" dxfId="19" priority="7">
      <formula>V26&lt;V12</formula>
    </cfRule>
    <cfRule type="expression" dxfId="18" priority="8">
      <formula>V26&gt;=V12</formula>
    </cfRule>
  </conditionalFormatting>
  <conditionalFormatting sqref="AC26:AC37">
    <cfRule type="expression" dxfId="17" priority="5">
      <formula>AC26&lt;AC12</formula>
    </cfRule>
    <cfRule type="expression" dxfId="16" priority="6">
      <formula>AC26&gt;=AC12</formula>
    </cfRule>
  </conditionalFormatting>
  <conditionalFormatting sqref="AC25">
    <cfRule type="expression" dxfId="15" priority="1">
      <formula>$AC$25&lt;$AC$7</formula>
    </cfRule>
    <cfRule type="expression" dxfId="14" priority="2">
      <formula>$AC$25&gt;$AC$7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G1:AG37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/>
    <row r="2" spans="7:33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>
      <c r="G5" s="5">
        <v>-6</v>
      </c>
      <c r="T5" s="40">
        <v>2</v>
      </c>
      <c r="U5" s="42" t="s">
        <v>63</v>
      </c>
      <c r="V5" s="67">
        <f t="shared" ref="V5:AB5" ca="1" si="0">OFFSET(rP1.Knoten,V$4,$T$5)</f>
        <v>504</v>
      </c>
      <c r="W5" s="67">
        <f t="shared" ca="1" si="0"/>
        <v>420</v>
      </c>
      <c r="X5" s="67">
        <f t="shared" ca="1" si="0"/>
        <v>780</v>
      </c>
      <c r="Y5" s="67">
        <f t="shared" ca="1" si="0"/>
        <v>1342</v>
      </c>
      <c r="Z5" s="67">
        <f t="shared" ca="1" si="0"/>
        <v>455</v>
      </c>
      <c r="AA5" s="67">
        <f t="shared" ca="1" si="0"/>
        <v>312</v>
      </c>
      <c r="AB5" s="67">
        <f t="shared" ca="1" si="0"/>
        <v>1256</v>
      </c>
      <c r="AC5" s="46"/>
      <c r="AD5" s="53"/>
    </row>
    <row r="6" spans="7:33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>
      <c r="G7" s="5">
        <v>-4</v>
      </c>
      <c r="K7" s="115">
        <v>2008</v>
      </c>
      <c r="L7" s="130">
        <f t="shared" ref="L7:R7" si="1">SUMIF(L$12:L$23,"&lt;&gt;#NV")</f>
        <v>12670</v>
      </c>
      <c r="M7" s="130">
        <f t="shared" si="1"/>
        <v>12311</v>
      </c>
      <c r="N7" s="130">
        <f t="shared" si="1"/>
        <v>10660</v>
      </c>
      <c r="O7" s="130">
        <f t="shared" si="1"/>
        <v>10081</v>
      </c>
      <c r="P7" s="130">
        <f t="shared" si="1"/>
        <v>6553</v>
      </c>
      <c r="Q7" s="130">
        <f t="shared" si="1"/>
        <v>4515</v>
      </c>
      <c r="R7" s="130">
        <f t="shared" si="1"/>
        <v>4452</v>
      </c>
      <c r="S7" s="55">
        <f>SUM(S$12:S$23)</f>
        <v>61242</v>
      </c>
      <c r="T7" s="44" t="s">
        <v>62</v>
      </c>
      <c r="U7" s="31"/>
      <c r="V7" s="130">
        <f t="shared" ref="V7:AB7" ca="1" si="2">SUMIF(V$12:V$23,"&lt;&gt;#NV")</f>
        <v>6385680</v>
      </c>
      <c r="W7" s="130">
        <f t="shared" ca="1" si="2"/>
        <v>5170620</v>
      </c>
      <c r="X7" s="130">
        <f t="shared" ca="1" si="2"/>
        <v>8314800</v>
      </c>
      <c r="Y7" s="130">
        <f t="shared" ca="1" si="2"/>
        <v>13528702</v>
      </c>
      <c r="Z7" s="130">
        <f t="shared" ca="1" si="2"/>
        <v>2981615</v>
      </c>
      <c r="AA7" s="130">
        <f t="shared" ca="1" si="2"/>
        <v>1408680</v>
      </c>
      <c r="AB7" s="130">
        <f t="shared" ca="1" si="2"/>
        <v>5591712</v>
      </c>
      <c r="AC7" s="55">
        <f ca="1">SUM(V7:AB7)</f>
        <v>43381809</v>
      </c>
      <c r="AD7" s="51"/>
    </row>
    <row r="8" spans="7:33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/>
    <row r="10" spans="7:33" ht="8.1" customHeight="1"/>
    <row r="11" spans="7:33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119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119</v>
      </c>
      <c r="AB11" s="14" t="s">
        <v>5</v>
      </c>
      <c r="AC11" s="47" t="s">
        <v>64</v>
      </c>
      <c r="AD11" s="51" t="s">
        <v>65</v>
      </c>
    </row>
    <row r="12" spans="7:33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3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3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3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3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0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0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0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0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0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0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0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  <row r="24" spans="7:30">
      <c r="G24" s="5">
        <v>13</v>
      </c>
    </row>
    <row r="25" spans="7:30" s="6" customFormat="1">
      <c r="G25" s="5">
        <v>14</v>
      </c>
      <c r="K25" s="160" t="s">
        <v>117</v>
      </c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62" t="s">
        <v>118</v>
      </c>
      <c r="W25" s="12"/>
      <c r="X25" s="12"/>
      <c r="Y25" s="12"/>
      <c r="Z25" s="12"/>
      <c r="AA25" s="12"/>
      <c r="AB25" s="12"/>
      <c r="AC25" s="166">
        <f>SUM(AC26:AC37)</f>
        <v>45110674</v>
      </c>
      <c r="AD25" s="51"/>
    </row>
    <row r="26" spans="7:30">
      <c r="G26" s="5">
        <v>15</v>
      </c>
      <c r="K26" s="28" t="s">
        <v>34</v>
      </c>
      <c r="L26" s="12">
        <v>1200</v>
      </c>
      <c r="M26" s="12">
        <v>1200</v>
      </c>
      <c r="N26" s="12">
        <v>800</v>
      </c>
      <c r="O26" s="12">
        <v>800</v>
      </c>
      <c r="P26" s="12">
        <v>800</v>
      </c>
      <c r="Q26" s="12">
        <v>700</v>
      </c>
      <c r="R26" s="12">
        <v>500</v>
      </c>
      <c r="V26" s="163">
        <v>376790</v>
      </c>
      <c r="W26" s="163">
        <v>399840</v>
      </c>
      <c r="X26" s="163">
        <v>409320</v>
      </c>
      <c r="Y26" s="163">
        <v>896227</v>
      </c>
      <c r="Z26" s="163">
        <v>208026</v>
      </c>
      <c r="AA26" s="163">
        <v>94726</v>
      </c>
      <c r="AB26" s="163">
        <v>357394</v>
      </c>
      <c r="AC26" s="166">
        <f t="shared" ref="AC26:AC37" si="13">SUMIF($V26:$AB26,"&lt;&gt;#NV")</f>
        <v>2742323</v>
      </c>
      <c r="AD26" s="60">
        <f t="shared" ref="AD26:AD37" ca="1" si="14">RANK($AC26,OFFSET($AC$26:$AC$37,0,0,$G$8,1),0)</f>
        <v>9</v>
      </c>
    </row>
    <row r="27" spans="7:30">
      <c r="G27" s="5">
        <v>16</v>
      </c>
      <c r="K27" s="28" t="s">
        <v>35</v>
      </c>
      <c r="L27" s="12">
        <v>1200</v>
      </c>
      <c r="M27" s="12">
        <v>1200</v>
      </c>
      <c r="N27" s="12">
        <v>800</v>
      </c>
      <c r="O27" s="12">
        <v>800</v>
      </c>
      <c r="P27" s="12">
        <v>800</v>
      </c>
      <c r="Q27" s="12">
        <v>700</v>
      </c>
      <c r="R27" s="12">
        <v>500</v>
      </c>
      <c r="V27" s="163">
        <v>465131</v>
      </c>
      <c r="W27" s="163">
        <v>349927</v>
      </c>
      <c r="X27" s="163">
        <v>815295</v>
      </c>
      <c r="Y27" s="163">
        <v>1277449</v>
      </c>
      <c r="Z27" s="163">
        <v>250204</v>
      </c>
      <c r="AA27" s="163">
        <v>120182</v>
      </c>
      <c r="AB27" s="163">
        <v>513779</v>
      </c>
      <c r="AC27" s="166">
        <f t="shared" si="13"/>
        <v>3791967</v>
      </c>
      <c r="AD27" s="60">
        <f t="shared" ca="1" si="14"/>
        <v>7</v>
      </c>
    </row>
    <row r="28" spans="7:30">
      <c r="G28" s="5">
        <v>17</v>
      </c>
      <c r="K28" s="28" t="s">
        <v>36</v>
      </c>
      <c r="L28" s="12">
        <v>1200</v>
      </c>
      <c r="M28" s="12">
        <v>1200</v>
      </c>
      <c r="N28" s="12">
        <v>800</v>
      </c>
      <c r="O28" s="12">
        <v>800</v>
      </c>
      <c r="P28" s="12">
        <v>800</v>
      </c>
      <c r="Q28" s="12">
        <v>700</v>
      </c>
      <c r="R28" s="12">
        <v>500</v>
      </c>
      <c r="V28" s="163">
        <v>677214</v>
      </c>
      <c r="W28" s="163">
        <v>464755</v>
      </c>
      <c r="X28" s="163">
        <v>928418</v>
      </c>
      <c r="Y28" s="163">
        <v>1457009</v>
      </c>
      <c r="Z28" s="163">
        <v>297465</v>
      </c>
      <c r="AA28" s="163">
        <v>169197</v>
      </c>
      <c r="AB28" s="163">
        <v>603420</v>
      </c>
      <c r="AC28" s="166">
        <f t="shared" si="13"/>
        <v>4597478</v>
      </c>
      <c r="AD28" s="60">
        <f t="shared" ca="1" si="14"/>
        <v>3</v>
      </c>
    </row>
    <row r="29" spans="7:30">
      <c r="G29" s="5">
        <v>18</v>
      </c>
      <c r="K29" s="28" t="s">
        <v>37</v>
      </c>
      <c r="L29" s="12">
        <v>1200</v>
      </c>
      <c r="M29" s="12">
        <v>1500</v>
      </c>
      <c r="N29" s="12">
        <v>1200</v>
      </c>
      <c r="O29" s="12">
        <v>800</v>
      </c>
      <c r="P29" s="12">
        <v>800</v>
      </c>
      <c r="Q29" s="12">
        <v>700</v>
      </c>
      <c r="R29" s="12">
        <v>500</v>
      </c>
      <c r="V29" s="163">
        <v>640584</v>
      </c>
      <c r="W29" s="163">
        <v>497553</v>
      </c>
      <c r="X29" s="163">
        <v>1009944</v>
      </c>
      <c r="Y29" s="163">
        <v>1172908</v>
      </c>
      <c r="Z29" s="163">
        <v>373059</v>
      </c>
      <c r="AA29" s="163">
        <v>108576</v>
      </c>
      <c r="AB29" s="163">
        <v>558920</v>
      </c>
      <c r="AC29" s="166">
        <f t="shared" si="13"/>
        <v>4361544</v>
      </c>
      <c r="AD29" s="60">
        <f t="shared" ca="1" si="14"/>
        <v>5</v>
      </c>
    </row>
    <row r="30" spans="7:30">
      <c r="G30" s="5">
        <v>19</v>
      </c>
      <c r="K30" s="28" t="s">
        <v>38</v>
      </c>
      <c r="L30" s="12">
        <v>1200</v>
      </c>
      <c r="M30" s="12">
        <v>1500</v>
      </c>
      <c r="N30" s="12">
        <v>1200</v>
      </c>
      <c r="O30" s="12">
        <v>800</v>
      </c>
      <c r="P30" s="12">
        <v>800</v>
      </c>
      <c r="Q30" s="12">
        <v>700</v>
      </c>
      <c r="R30" s="12">
        <v>500</v>
      </c>
      <c r="V30" s="163">
        <v>536941</v>
      </c>
      <c r="W30" s="163">
        <v>414036</v>
      </c>
      <c r="X30" s="163">
        <v>590335</v>
      </c>
      <c r="Y30" s="163">
        <v>999414</v>
      </c>
      <c r="Z30" s="163">
        <v>298648</v>
      </c>
      <c r="AA30" s="163">
        <v>128650</v>
      </c>
      <c r="AB30" s="163">
        <v>439574</v>
      </c>
      <c r="AC30" s="166">
        <f t="shared" si="13"/>
        <v>3407598</v>
      </c>
      <c r="AD30" s="60">
        <f t="shared" ca="1" si="14"/>
        <v>8</v>
      </c>
    </row>
    <row r="31" spans="7:30">
      <c r="G31" s="5">
        <v>20</v>
      </c>
      <c r="K31" s="28" t="s">
        <v>39</v>
      </c>
      <c r="L31" s="12">
        <v>1300</v>
      </c>
      <c r="M31" s="12">
        <v>1500</v>
      </c>
      <c r="N31" s="12">
        <v>1200</v>
      </c>
      <c r="O31" s="12">
        <v>1200</v>
      </c>
      <c r="P31" s="12">
        <v>800</v>
      </c>
      <c r="Q31" s="12">
        <v>700</v>
      </c>
      <c r="R31" s="12">
        <v>500</v>
      </c>
      <c r="V31" s="163">
        <v>605586</v>
      </c>
      <c r="W31" s="163">
        <v>490362</v>
      </c>
      <c r="X31" s="163">
        <v>789656</v>
      </c>
      <c r="Y31" s="163">
        <v>1406214</v>
      </c>
      <c r="Z31" s="163">
        <v>308626</v>
      </c>
      <c r="AA31" s="163">
        <v>205068</v>
      </c>
      <c r="AB31" s="163">
        <v>700961</v>
      </c>
      <c r="AC31" s="166">
        <f t="shared" si="13"/>
        <v>4506473</v>
      </c>
      <c r="AD31" s="60">
        <f t="shared" ca="1" si="14"/>
        <v>4</v>
      </c>
    </row>
    <row r="32" spans="7:30">
      <c r="G32" s="5">
        <v>21</v>
      </c>
      <c r="K32" s="28" t="s">
        <v>40</v>
      </c>
      <c r="L32" s="12">
        <v>1300</v>
      </c>
      <c r="M32" s="12">
        <v>1500</v>
      </c>
      <c r="N32" s="12">
        <v>1200</v>
      </c>
      <c r="O32" s="12">
        <v>1200</v>
      </c>
      <c r="P32" s="12">
        <v>800</v>
      </c>
      <c r="Q32" s="12">
        <v>700</v>
      </c>
      <c r="R32" s="12">
        <v>500</v>
      </c>
      <c r="V32" s="163">
        <v>601856</v>
      </c>
      <c r="W32" s="163">
        <v>664864</v>
      </c>
      <c r="X32" s="163">
        <v>881400</v>
      </c>
      <c r="Y32" s="163">
        <v>2025561</v>
      </c>
      <c r="Z32" s="163">
        <v>380207</v>
      </c>
      <c r="AA32" s="163">
        <v>162839</v>
      </c>
      <c r="AB32" s="163">
        <v>746892</v>
      </c>
      <c r="AC32" s="166">
        <f t="shared" si="13"/>
        <v>5463619</v>
      </c>
      <c r="AD32" s="60">
        <f t="shared" ca="1" si="14"/>
        <v>1</v>
      </c>
    </row>
    <row r="33" spans="7:30">
      <c r="G33" s="5">
        <v>22</v>
      </c>
      <c r="K33" s="28" t="s">
        <v>41</v>
      </c>
      <c r="L33" s="12">
        <v>1300</v>
      </c>
      <c r="M33" s="12">
        <v>1500</v>
      </c>
      <c r="N33" s="12">
        <v>1200</v>
      </c>
      <c r="O33" s="12">
        <v>1200</v>
      </c>
      <c r="P33" s="12">
        <v>800</v>
      </c>
      <c r="Q33" s="12">
        <v>700</v>
      </c>
      <c r="R33" s="12">
        <v>500</v>
      </c>
      <c r="V33" s="163">
        <v>884217</v>
      </c>
      <c r="W33" s="163">
        <v>577920</v>
      </c>
      <c r="X33" s="163">
        <v>935625</v>
      </c>
      <c r="Y33" s="163">
        <v>1587196</v>
      </c>
      <c r="Z33" s="163">
        <v>322899</v>
      </c>
      <c r="AA33" s="163">
        <v>165672</v>
      </c>
      <c r="AB33" s="163">
        <v>621669</v>
      </c>
      <c r="AC33" s="166">
        <f t="shared" si="13"/>
        <v>5095198</v>
      </c>
      <c r="AD33" s="60">
        <f t="shared" ca="1" si="14"/>
        <v>2</v>
      </c>
    </row>
    <row r="34" spans="7:30">
      <c r="G34" s="5">
        <v>23</v>
      </c>
      <c r="K34" s="28" t="s">
        <v>42</v>
      </c>
      <c r="L34" s="12">
        <v>1200</v>
      </c>
      <c r="M34" s="12">
        <v>1200</v>
      </c>
      <c r="N34" s="12">
        <v>800</v>
      </c>
      <c r="O34" s="12">
        <v>1200</v>
      </c>
      <c r="P34" s="12">
        <v>800</v>
      </c>
      <c r="Q34" s="12">
        <v>700</v>
      </c>
      <c r="R34" s="12">
        <v>500</v>
      </c>
      <c r="V34" s="163">
        <v>554662</v>
      </c>
      <c r="W34" s="163">
        <v>443562</v>
      </c>
      <c r="X34" s="163">
        <v>822510</v>
      </c>
      <c r="Y34" s="163">
        <v>1397827</v>
      </c>
      <c r="Z34" s="163">
        <v>277572</v>
      </c>
      <c r="AA34" s="163">
        <v>151688</v>
      </c>
      <c r="AB34" s="163">
        <v>493532</v>
      </c>
      <c r="AC34" s="166">
        <f t="shared" si="13"/>
        <v>4141353</v>
      </c>
      <c r="AD34" s="60">
        <f t="shared" ca="1" si="14"/>
        <v>6</v>
      </c>
    </row>
    <row r="35" spans="7:30">
      <c r="G35" s="5">
        <v>24</v>
      </c>
      <c r="K35" s="28" t="s">
        <v>43</v>
      </c>
      <c r="L35" s="12">
        <v>1200</v>
      </c>
      <c r="M35" s="12">
        <v>1200</v>
      </c>
      <c r="N35" s="12">
        <v>800</v>
      </c>
      <c r="O35" s="12">
        <v>1200</v>
      </c>
      <c r="P35" s="12">
        <v>800</v>
      </c>
      <c r="Q35" s="12">
        <v>700</v>
      </c>
      <c r="R35" s="12">
        <v>500</v>
      </c>
      <c r="V35" s="163">
        <v>430662</v>
      </c>
      <c r="W35" s="163">
        <v>386400</v>
      </c>
      <c r="X35" s="163">
        <v>515759</v>
      </c>
      <c r="Y35" s="163">
        <v>676555</v>
      </c>
      <c r="Z35" s="163">
        <v>175070</v>
      </c>
      <c r="AA35" s="163">
        <v>88760</v>
      </c>
      <c r="AB35" s="163">
        <v>256600</v>
      </c>
      <c r="AC35" s="166">
        <f t="shared" si="13"/>
        <v>2529806</v>
      </c>
      <c r="AD35" s="60">
        <f t="shared" ca="1" si="14"/>
        <v>10</v>
      </c>
    </row>
    <row r="36" spans="7:30">
      <c r="G36" s="5">
        <v>25</v>
      </c>
      <c r="K36" s="28" t="s">
        <v>44</v>
      </c>
      <c r="L36" s="12">
        <v>1200</v>
      </c>
      <c r="M36" s="12">
        <v>1200</v>
      </c>
      <c r="N36" s="12">
        <v>800</v>
      </c>
      <c r="O36" s="12">
        <v>800</v>
      </c>
      <c r="P36" s="12">
        <v>800</v>
      </c>
      <c r="Q36" s="12">
        <v>700</v>
      </c>
      <c r="R36" s="12">
        <v>500</v>
      </c>
      <c r="V36" s="163">
        <v>406647</v>
      </c>
      <c r="W36" s="163">
        <v>232965</v>
      </c>
      <c r="X36" s="163">
        <v>485940</v>
      </c>
      <c r="Y36" s="163">
        <v>630109</v>
      </c>
      <c r="Z36" s="163">
        <v>164655</v>
      </c>
      <c r="AA36" s="163">
        <v>80598</v>
      </c>
      <c r="AB36" s="163">
        <v>316323</v>
      </c>
      <c r="AC36" s="166">
        <f t="shared" si="13"/>
        <v>2317237</v>
      </c>
      <c r="AD36" s="60">
        <f t="shared" ca="1" si="14"/>
        <v>11</v>
      </c>
    </row>
    <row r="37" spans="7:30">
      <c r="G37" s="5">
        <v>26</v>
      </c>
      <c r="K37" s="28" t="s">
        <v>45</v>
      </c>
      <c r="L37" s="12">
        <v>1200</v>
      </c>
      <c r="M37" s="12">
        <v>1200</v>
      </c>
      <c r="N37" s="12">
        <v>800</v>
      </c>
      <c r="O37" s="12">
        <v>800</v>
      </c>
      <c r="P37" s="12">
        <v>800</v>
      </c>
      <c r="Q37" s="12">
        <v>700</v>
      </c>
      <c r="R37" s="12">
        <v>500</v>
      </c>
      <c r="V37" s="163">
        <v>271958</v>
      </c>
      <c r="W37" s="163">
        <v>288288</v>
      </c>
      <c r="X37" s="163">
        <v>445894</v>
      </c>
      <c r="Y37" s="163">
        <v>666061</v>
      </c>
      <c r="Z37" s="163">
        <v>148894</v>
      </c>
      <c r="AA37" s="163">
        <v>69716</v>
      </c>
      <c r="AB37" s="163">
        <v>265267</v>
      </c>
      <c r="AC37" s="166">
        <f t="shared" si="13"/>
        <v>2156078</v>
      </c>
      <c r="AD37" s="60">
        <f t="shared" ca="1" si="14"/>
        <v>12</v>
      </c>
    </row>
  </sheetData>
  <conditionalFormatting sqref="L12:R23">
    <cfRule type="expression" dxfId="13" priority="13">
      <formula>L12&gt;L26</formula>
    </cfRule>
  </conditionalFormatting>
  <conditionalFormatting sqref="V26:AB37">
    <cfRule type="expression" dxfId="12" priority="11">
      <formula>V26&lt;V12</formula>
    </cfRule>
    <cfRule type="expression" dxfId="11" priority="12">
      <formula>V26&gt;=V12</formula>
    </cfRule>
  </conditionalFormatting>
  <conditionalFormatting sqref="AC26:AC37">
    <cfRule type="expression" dxfId="10" priority="9">
      <formula>AC26&lt;AC12</formula>
    </cfRule>
    <cfRule type="expression" dxfId="9" priority="10">
      <formula>AC26&gt;=AC12</formula>
    </cfRule>
  </conditionalFormatting>
  <conditionalFormatting sqref="AC25">
    <cfRule type="expression" dxfId="8" priority="1">
      <formula>$AC$25&lt;$AC$7</formula>
    </cfRule>
    <cfRule type="expression" dxfId="7" priority="2">
      <formula>$AC$25&gt;$AC$7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G1:AG37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/>
    <row r="2" spans="7:33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>
      <c r="G5" s="5">
        <v>-6</v>
      </c>
      <c r="T5" s="40">
        <v>3</v>
      </c>
      <c r="U5" s="42" t="s">
        <v>63</v>
      </c>
      <c r="V5" s="67">
        <f t="shared" ref="V5:AB5" ca="1" si="0">OFFSET(rP1.Knoten,V$4,$T$5)</f>
        <v>492</v>
      </c>
      <c r="W5" s="67">
        <f t="shared" ca="1" si="0"/>
        <v>400</v>
      </c>
      <c r="X5" s="67">
        <f t="shared" ca="1" si="0"/>
        <v>755</v>
      </c>
      <c r="Y5" s="67">
        <f t="shared" ca="1" si="0"/>
        <v>1005</v>
      </c>
      <c r="Z5" s="67">
        <f t="shared" ca="1" si="0"/>
        <v>516</v>
      </c>
      <c r="AA5" s="67">
        <f t="shared" ca="1" si="0"/>
        <v>300</v>
      </c>
      <c r="AB5" s="67">
        <f t="shared" ca="1" si="0"/>
        <v>0</v>
      </c>
      <c r="AC5" s="46"/>
      <c r="AD5" s="53"/>
    </row>
    <row r="6" spans="7:33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>
      <c r="G7" s="5">
        <v>-4</v>
      </c>
      <c r="K7" s="115">
        <v>2007</v>
      </c>
      <c r="L7" s="130">
        <f t="shared" ref="L7:R7" si="1">SUMIF(L$12:L$23,"&lt;&gt;#NV")</f>
        <v>13892</v>
      </c>
      <c r="M7" s="130">
        <f t="shared" si="1"/>
        <v>12250</v>
      </c>
      <c r="N7" s="130">
        <f t="shared" si="1"/>
        <v>9413</v>
      </c>
      <c r="O7" s="130">
        <f t="shared" si="1"/>
        <v>7801</v>
      </c>
      <c r="P7" s="130">
        <f t="shared" si="1"/>
        <v>4646</v>
      </c>
      <c r="Q7" s="130">
        <f t="shared" si="1"/>
        <v>2696</v>
      </c>
      <c r="R7" s="130">
        <f t="shared" si="1"/>
        <v>0</v>
      </c>
      <c r="S7" s="55">
        <f>SUM(S$12:S$23)</f>
        <v>50698</v>
      </c>
      <c r="T7" s="44" t="s">
        <v>62</v>
      </c>
      <c r="U7" s="31"/>
      <c r="V7" s="130">
        <f t="shared" ref="V7:AB7" ca="1" si="2">SUMIF(V$12:V$23,"&lt;&gt;#NV")</f>
        <v>6834864</v>
      </c>
      <c r="W7" s="130">
        <f t="shared" ca="1" si="2"/>
        <v>4900000</v>
      </c>
      <c r="X7" s="130">
        <f t="shared" ca="1" si="2"/>
        <v>7106815</v>
      </c>
      <c r="Y7" s="130">
        <f t="shared" ca="1" si="2"/>
        <v>7840005</v>
      </c>
      <c r="Z7" s="130">
        <f t="shared" ca="1" si="2"/>
        <v>2397336</v>
      </c>
      <c r="AA7" s="130">
        <f t="shared" ca="1" si="2"/>
        <v>808800</v>
      </c>
      <c r="AB7" s="130">
        <f t="shared" si="2"/>
        <v>0</v>
      </c>
      <c r="AC7" s="55">
        <f ca="1">SUM(V7:AB7)</f>
        <v>29887820</v>
      </c>
      <c r="AD7" s="51"/>
    </row>
    <row r="8" spans="7:33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/>
    <row r="10" spans="7:33" ht="8.1" customHeight="1"/>
    <row r="11" spans="7:33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119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119</v>
      </c>
      <c r="AB11" s="14" t="s">
        <v>5</v>
      </c>
      <c r="AC11" s="47" t="s">
        <v>64</v>
      </c>
      <c r="AD11" s="51" t="s">
        <v>65</v>
      </c>
    </row>
    <row r="12" spans="7:33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165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3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165" t="e">
        <v>#N/A</v>
      </c>
      <c r="AC13" s="55">
        <f t="shared" ca="1" si="10"/>
        <v>2328574</v>
      </c>
      <c r="AD13" s="60">
        <f t="shared" ca="1" si="11"/>
        <v>8</v>
      </c>
    </row>
    <row r="14" spans="7:33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165" t="e">
        <v>#N/A</v>
      </c>
      <c r="AC14" s="55">
        <f t="shared" ca="1" si="10"/>
        <v>2955502</v>
      </c>
      <c r="AD14" s="60">
        <f t="shared" ca="1" si="11"/>
        <v>5</v>
      </c>
    </row>
    <row r="15" spans="7:33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165" t="e">
        <v>#N/A</v>
      </c>
      <c r="AC15" s="55">
        <f t="shared" ca="1" si="10"/>
        <v>3003143</v>
      </c>
      <c r="AD15" s="60">
        <f t="shared" ca="1" si="11"/>
        <v>3</v>
      </c>
    </row>
    <row r="16" spans="7:33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165" t="e">
        <v>#N/A</v>
      </c>
      <c r="AC16" s="55">
        <f t="shared" ca="1" si="10"/>
        <v>2351129</v>
      </c>
      <c r="AD16" s="60">
        <f t="shared" ca="1" si="11"/>
        <v>7</v>
      </c>
    </row>
    <row r="17" spans="7:32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165" t="e">
        <v>#N/A</v>
      </c>
      <c r="AC17" s="55">
        <f t="shared" ca="1" si="10"/>
        <v>2996039</v>
      </c>
      <c r="AD17" s="60">
        <f t="shared" ca="1" si="11"/>
        <v>4</v>
      </c>
    </row>
    <row r="18" spans="7:32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165" t="e">
        <v>#N/A</v>
      </c>
      <c r="AC18" s="55">
        <f t="shared" ca="1" si="10"/>
        <v>3502484</v>
      </c>
      <c r="AD18" s="60">
        <f t="shared" ca="1" si="11"/>
        <v>1</v>
      </c>
    </row>
    <row r="19" spans="7:32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165" t="e">
        <v>#N/A</v>
      </c>
      <c r="AC19" s="55">
        <f t="shared" ca="1" si="10"/>
        <v>3374246</v>
      </c>
      <c r="AD19" s="60">
        <f t="shared" ca="1" si="11"/>
        <v>2</v>
      </c>
    </row>
    <row r="20" spans="7:32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165" t="e">
        <v>#N/A</v>
      </c>
      <c r="AC20" s="55">
        <f t="shared" ca="1" si="10"/>
        <v>2505446</v>
      </c>
      <c r="AD20" s="60">
        <f t="shared" ca="1" si="11"/>
        <v>6</v>
      </c>
      <c r="AF20" s="164"/>
    </row>
    <row r="21" spans="7:32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165" t="e">
        <v>#N/A</v>
      </c>
      <c r="AC21" s="55">
        <f t="shared" ca="1" si="10"/>
        <v>2030643</v>
      </c>
      <c r="AD21" s="60">
        <f t="shared" ca="1" si="11"/>
        <v>9</v>
      </c>
    </row>
    <row r="22" spans="7:32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165" t="e">
        <v>#N/A</v>
      </c>
      <c r="AC22" s="55">
        <f t="shared" ca="1" si="10"/>
        <v>1600838</v>
      </c>
      <c r="AD22" s="60">
        <f t="shared" ca="1" si="11"/>
        <v>11</v>
      </c>
    </row>
    <row r="23" spans="7:32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165" t="e">
        <v>#N/A</v>
      </c>
      <c r="AC23" s="55">
        <f t="shared" ca="1" si="10"/>
        <v>1540872</v>
      </c>
      <c r="AD23" s="60">
        <f t="shared" ca="1" si="11"/>
        <v>12</v>
      </c>
    </row>
    <row r="24" spans="7:32">
      <c r="G24" s="5">
        <v>13</v>
      </c>
    </row>
    <row r="25" spans="7:32" s="6" customFormat="1">
      <c r="G25" s="5">
        <v>14</v>
      </c>
      <c r="K25" s="160" t="s">
        <v>117</v>
      </c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62" t="s">
        <v>118</v>
      </c>
      <c r="W25" s="12"/>
      <c r="X25" s="12"/>
      <c r="Y25" s="12"/>
      <c r="Z25" s="12"/>
      <c r="AA25" s="12"/>
      <c r="AB25" s="12"/>
      <c r="AC25" s="166">
        <f>SUM(AC26:AC37)</f>
        <v>30457423</v>
      </c>
      <c r="AD25" s="51"/>
    </row>
    <row r="26" spans="7:32">
      <c r="G26" s="5">
        <v>15</v>
      </c>
      <c r="K26" s="28" t="s">
        <v>34</v>
      </c>
      <c r="L26" s="12">
        <v>1400</v>
      </c>
      <c r="M26" s="12">
        <v>1300</v>
      </c>
      <c r="N26" s="12">
        <v>1000</v>
      </c>
      <c r="O26" s="12">
        <v>800</v>
      </c>
      <c r="P26" s="12">
        <v>500</v>
      </c>
      <c r="Q26" s="12">
        <v>300</v>
      </c>
      <c r="V26" s="163">
        <v>338028</v>
      </c>
      <c r="W26" s="163">
        <v>337392</v>
      </c>
      <c r="X26" s="163">
        <v>355152</v>
      </c>
      <c r="Y26" s="163">
        <v>494661</v>
      </c>
      <c r="Z26" s="163">
        <v>149681</v>
      </c>
      <c r="AA26" s="163">
        <v>57267</v>
      </c>
      <c r="AC26" s="166">
        <f t="shared" ref="AC26:AC37" si="12">SUMIF($V26:$AB26,"&lt;&gt;#NV")</f>
        <v>1732181</v>
      </c>
      <c r="AD26" s="60">
        <f t="shared" ref="AD26:AD37" ca="1" si="13">RANK($AC26,OFFSET($AC$26:$AC$37,0,0,$G$8,1),0)</f>
        <v>10</v>
      </c>
    </row>
    <row r="27" spans="7:32">
      <c r="G27" s="5">
        <v>16</v>
      </c>
      <c r="K27" s="28" t="s">
        <v>35</v>
      </c>
      <c r="L27" s="12">
        <v>1400</v>
      </c>
      <c r="M27" s="12">
        <v>1300</v>
      </c>
      <c r="N27" s="12">
        <v>1000</v>
      </c>
      <c r="O27" s="12">
        <v>800</v>
      </c>
      <c r="P27" s="12">
        <v>500</v>
      </c>
      <c r="Q27" s="12">
        <v>300</v>
      </c>
      <c r="V27" s="163">
        <v>404227</v>
      </c>
      <c r="W27" s="163">
        <v>333976</v>
      </c>
      <c r="X27" s="163">
        <v>701515</v>
      </c>
      <c r="Y27" s="163">
        <v>760986</v>
      </c>
      <c r="Z27" s="163">
        <v>257380</v>
      </c>
      <c r="AA27" s="163">
        <v>63393</v>
      </c>
      <c r="AC27" s="166">
        <f t="shared" si="12"/>
        <v>2521477</v>
      </c>
      <c r="AD27" s="60">
        <f t="shared" ca="1" si="13"/>
        <v>7</v>
      </c>
    </row>
    <row r="28" spans="7:32">
      <c r="G28" s="5">
        <v>17</v>
      </c>
      <c r="K28" s="28" t="s">
        <v>36</v>
      </c>
      <c r="L28" s="12">
        <v>1400</v>
      </c>
      <c r="M28" s="12">
        <v>1300</v>
      </c>
      <c r="N28" s="12">
        <v>1000</v>
      </c>
      <c r="O28" s="12">
        <v>800</v>
      </c>
      <c r="P28" s="12">
        <v>500</v>
      </c>
      <c r="Q28" s="12">
        <v>300</v>
      </c>
      <c r="V28" s="163">
        <v>657971</v>
      </c>
      <c r="W28" s="163">
        <v>446760</v>
      </c>
      <c r="X28" s="163">
        <v>769043</v>
      </c>
      <c r="Y28" s="163">
        <v>913987</v>
      </c>
      <c r="Z28" s="163">
        <v>202524</v>
      </c>
      <c r="AA28" s="163">
        <v>87768</v>
      </c>
      <c r="AC28" s="166">
        <f t="shared" si="12"/>
        <v>3078053</v>
      </c>
      <c r="AD28" s="60">
        <f t="shared" ca="1" si="13"/>
        <v>4</v>
      </c>
    </row>
    <row r="29" spans="7:32">
      <c r="G29" s="5">
        <v>18</v>
      </c>
      <c r="K29" s="28" t="s">
        <v>37</v>
      </c>
      <c r="L29" s="12">
        <v>1400</v>
      </c>
      <c r="M29" s="12">
        <v>1300</v>
      </c>
      <c r="N29" s="12">
        <v>1000</v>
      </c>
      <c r="O29" s="12">
        <v>800</v>
      </c>
      <c r="P29" s="12">
        <v>500</v>
      </c>
      <c r="Q29" s="12">
        <v>300</v>
      </c>
      <c r="V29" s="163">
        <v>790722</v>
      </c>
      <c r="W29" s="163">
        <v>415040</v>
      </c>
      <c r="X29" s="163">
        <v>791466</v>
      </c>
      <c r="Y29" s="163">
        <v>686294</v>
      </c>
      <c r="Z29" s="163">
        <v>281029</v>
      </c>
      <c r="AA29" s="163">
        <v>52722</v>
      </c>
      <c r="AC29" s="166">
        <f t="shared" si="12"/>
        <v>3017273</v>
      </c>
      <c r="AD29" s="60">
        <f t="shared" ca="1" si="13"/>
        <v>5</v>
      </c>
    </row>
    <row r="30" spans="7:32">
      <c r="G30" s="5">
        <v>19</v>
      </c>
      <c r="K30" s="28" t="s">
        <v>38</v>
      </c>
      <c r="L30" s="12">
        <v>1400</v>
      </c>
      <c r="M30" s="12">
        <v>1300</v>
      </c>
      <c r="N30" s="12">
        <v>1000</v>
      </c>
      <c r="O30" s="12">
        <v>800</v>
      </c>
      <c r="P30" s="12">
        <v>500</v>
      </c>
      <c r="Q30" s="12">
        <v>300</v>
      </c>
      <c r="V30" s="163">
        <v>557219</v>
      </c>
      <c r="W30" s="163">
        <v>469176</v>
      </c>
      <c r="X30" s="163">
        <v>581244</v>
      </c>
      <c r="Y30" s="163">
        <v>503153</v>
      </c>
      <c r="Z30" s="163">
        <v>189888</v>
      </c>
      <c r="AA30" s="163">
        <v>75492</v>
      </c>
      <c r="AC30" s="166">
        <f t="shared" si="12"/>
        <v>2376172</v>
      </c>
      <c r="AD30" s="60">
        <f t="shared" ca="1" si="13"/>
        <v>8</v>
      </c>
    </row>
    <row r="31" spans="7:32">
      <c r="G31" s="5">
        <v>20</v>
      </c>
      <c r="K31" s="28" t="s">
        <v>39</v>
      </c>
      <c r="L31" s="12">
        <v>1400</v>
      </c>
      <c r="M31" s="12">
        <v>1300</v>
      </c>
      <c r="N31" s="12">
        <v>1000</v>
      </c>
      <c r="O31" s="12">
        <v>800</v>
      </c>
      <c r="P31" s="12">
        <v>500</v>
      </c>
      <c r="Q31" s="12">
        <v>300</v>
      </c>
      <c r="V31" s="163">
        <v>768700</v>
      </c>
      <c r="W31" s="163">
        <v>585004</v>
      </c>
      <c r="X31" s="163">
        <v>673497</v>
      </c>
      <c r="Y31" s="163">
        <v>817346</v>
      </c>
      <c r="Z31" s="163">
        <v>214140</v>
      </c>
      <c r="AA31" s="163">
        <v>123210</v>
      </c>
      <c r="AC31" s="166">
        <f t="shared" si="12"/>
        <v>3181897</v>
      </c>
      <c r="AD31" s="60">
        <f t="shared" ca="1" si="13"/>
        <v>3</v>
      </c>
    </row>
    <row r="32" spans="7:32">
      <c r="G32" s="5">
        <v>21</v>
      </c>
      <c r="K32" s="28" t="s">
        <v>40</v>
      </c>
      <c r="L32" s="12">
        <v>1400</v>
      </c>
      <c r="M32" s="12">
        <v>1300</v>
      </c>
      <c r="N32" s="12">
        <v>1000</v>
      </c>
      <c r="O32" s="12">
        <v>800</v>
      </c>
      <c r="P32" s="12">
        <v>500</v>
      </c>
      <c r="Q32" s="12">
        <v>300</v>
      </c>
      <c r="V32" s="163">
        <v>661808</v>
      </c>
      <c r="W32" s="163">
        <v>714380</v>
      </c>
      <c r="X32" s="163">
        <v>611051</v>
      </c>
      <c r="Y32" s="163">
        <v>986799</v>
      </c>
      <c r="Z32" s="163">
        <v>274739</v>
      </c>
      <c r="AA32" s="163">
        <v>86913</v>
      </c>
      <c r="AC32" s="166">
        <f t="shared" si="12"/>
        <v>3335690</v>
      </c>
      <c r="AD32" s="60">
        <f t="shared" ca="1" si="13"/>
        <v>2</v>
      </c>
    </row>
    <row r="33" spans="7:30">
      <c r="G33" s="5">
        <v>22</v>
      </c>
      <c r="K33" s="28" t="s">
        <v>41</v>
      </c>
      <c r="L33" s="12">
        <v>1400</v>
      </c>
      <c r="M33" s="12">
        <v>1300</v>
      </c>
      <c r="N33" s="12">
        <v>1000</v>
      </c>
      <c r="O33" s="12">
        <v>800</v>
      </c>
      <c r="P33" s="12">
        <v>500</v>
      </c>
      <c r="Q33" s="12">
        <v>300</v>
      </c>
      <c r="V33" s="163">
        <v>805384</v>
      </c>
      <c r="W33" s="163">
        <v>512512</v>
      </c>
      <c r="X33" s="163">
        <v>805011</v>
      </c>
      <c r="Y33" s="163">
        <v>926047</v>
      </c>
      <c r="Z33" s="163">
        <v>290440</v>
      </c>
      <c r="AA33" s="163">
        <v>72630</v>
      </c>
      <c r="AC33" s="166">
        <f t="shared" si="12"/>
        <v>3412024</v>
      </c>
      <c r="AD33" s="60">
        <f t="shared" ca="1" si="13"/>
        <v>1</v>
      </c>
    </row>
    <row r="34" spans="7:30">
      <c r="G34" s="5">
        <v>23</v>
      </c>
      <c r="K34" s="28" t="s">
        <v>42</v>
      </c>
      <c r="L34" s="12">
        <v>1400</v>
      </c>
      <c r="M34" s="12">
        <v>1300</v>
      </c>
      <c r="N34" s="12">
        <v>1000</v>
      </c>
      <c r="O34" s="12">
        <v>800</v>
      </c>
      <c r="P34" s="12">
        <v>500</v>
      </c>
      <c r="Q34" s="12">
        <v>300</v>
      </c>
      <c r="V34" s="163">
        <v>579182</v>
      </c>
      <c r="W34" s="163">
        <v>290304</v>
      </c>
      <c r="X34" s="163">
        <v>740202</v>
      </c>
      <c r="Y34" s="163">
        <v>635863</v>
      </c>
      <c r="Z34" s="163">
        <v>217617</v>
      </c>
      <c r="AA34" s="163">
        <v>70752</v>
      </c>
      <c r="AC34" s="166">
        <f t="shared" si="12"/>
        <v>2533920</v>
      </c>
      <c r="AD34" s="60">
        <f t="shared" ca="1" si="13"/>
        <v>6</v>
      </c>
    </row>
    <row r="35" spans="7:30">
      <c r="G35" s="5">
        <v>24</v>
      </c>
      <c r="K35" s="28" t="s">
        <v>43</v>
      </c>
      <c r="L35" s="12">
        <v>1400</v>
      </c>
      <c r="M35" s="12">
        <v>1300</v>
      </c>
      <c r="N35" s="12">
        <v>1000</v>
      </c>
      <c r="O35" s="12">
        <v>800</v>
      </c>
      <c r="P35" s="12">
        <v>500</v>
      </c>
      <c r="Q35" s="12">
        <v>300</v>
      </c>
      <c r="V35" s="163">
        <v>510868</v>
      </c>
      <c r="W35" s="163">
        <v>414696</v>
      </c>
      <c r="X35" s="163">
        <v>585789</v>
      </c>
      <c r="Y35" s="163">
        <v>494188</v>
      </c>
      <c r="Z35" s="163">
        <v>159134</v>
      </c>
      <c r="AA35" s="163">
        <v>56580</v>
      </c>
      <c r="AC35" s="166">
        <f t="shared" si="12"/>
        <v>2221255</v>
      </c>
      <c r="AD35" s="60">
        <f t="shared" ca="1" si="13"/>
        <v>9</v>
      </c>
    </row>
    <row r="36" spans="7:30">
      <c r="G36" s="5">
        <v>25</v>
      </c>
      <c r="K36" s="28" t="s">
        <v>44</v>
      </c>
      <c r="L36" s="12">
        <v>1400</v>
      </c>
      <c r="M36" s="12">
        <v>1300</v>
      </c>
      <c r="N36" s="12">
        <v>1000</v>
      </c>
      <c r="O36" s="12">
        <v>800</v>
      </c>
      <c r="P36" s="12">
        <v>500</v>
      </c>
      <c r="Q36" s="12">
        <v>300</v>
      </c>
      <c r="V36" s="163">
        <v>426268</v>
      </c>
      <c r="W36" s="163">
        <v>196620</v>
      </c>
      <c r="X36" s="163">
        <v>492486</v>
      </c>
      <c r="Y36" s="163">
        <v>321368</v>
      </c>
      <c r="Z36" s="163">
        <v>100573</v>
      </c>
      <c r="AA36" s="163">
        <v>45696</v>
      </c>
      <c r="AC36" s="166">
        <f t="shared" si="12"/>
        <v>1583011</v>
      </c>
      <c r="AD36" s="60">
        <f t="shared" ca="1" si="13"/>
        <v>11</v>
      </c>
    </row>
    <row r="37" spans="7:30">
      <c r="G37" s="5">
        <v>26</v>
      </c>
      <c r="K37" s="28" t="s">
        <v>45</v>
      </c>
      <c r="L37" s="12">
        <v>1400</v>
      </c>
      <c r="M37" s="12">
        <v>1300</v>
      </c>
      <c r="N37" s="12">
        <v>1000</v>
      </c>
      <c r="O37" s="12">
        <v>800</v>
      </c>
      <c r="P37" s="12">
        <v>500</v>
      </c>
      <c r="Q37" s="12">
        <v>300</v>
      </c>
      <c r="V37" s="163">
        <v>299421</v>
      </c>
      <c r="W37" s="163">
        <v>299520</v>
      </c>
      <c r="X37" s="163">
        <v>376171</v>
      </c>
      <c r="Y37" s="163">
        <v>351770</v>
      </c>
      <c r="Z37" s="163">
        <v>96440</v>
      </c>
      <c r="AA37" s="163">
        <v>41148</v>
      </c>
      <c r="AC37" s="166">
        <f t="shared" si="12"/>
        <v>1464470</v>
      </c>
      <c r="AD37" s="60">
        <f t="shared" ca="1" si="13"/>
        <v>12</v>
      </c>
    </row>
  </sheetData>
  <conditionalFormatting sqref="L12:R23">
    <cfRule type="expression" dxfId="6" priority="15">
      <formula>L12&gt;L26</formula>
    </cfRule>
  </conditionalFormatting>
  <conditionalFormatting sqref="V26:AB37">
    <cfRule type="expression" dxfId="5" priority="13">
      <formula>V26&lt;V12</formula>
    </cfRule>
    <cfRule type="expression" dxfId="4" priority="14">
      <formula>V26&gt;=V12</formula>
    </cfRule>
  </conditionalFormatting>
  <conditionalFormatting sqref="AC26:AC37">
    <cfRule type="expression" dxfId="3" priority="11">
      <formula>AC26&lt;AC12</formula>
    </cfRule>
    <cfRule type="expression" dxfId="2" priority="12">
      <formula>AC26&gt;=AC12</formula>
    </cfRule>
  </conditionalFormatting>
  <conditionalFormatting sqref="AC25">
    <cfRule type="expression" dxfId="1" priority="1">
      <formula>$AC$25&lt;$AC$7</formula>
    </cfRule>
    <cfRule type="expression" dxfId="0" priority="2">
      <formula>$AC$25&gt;$AC$7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V23"/>
  <sheetViews>
    <sheetView workbookViewId="0"/>
  </sheetViews>
  <sheetFormatPr baseColWidth="10" defaultRowHeight="1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/>
    <row r="2" spans="2:22" ht="8.1" customHeight="1">
      <c r="B2" s="2"/>
      <c r="C2" s="2"/>
    </row>
    <row r="3" spans="2:22" ht="8.1" customHeight="1">
      <c r="B3" s="2"/>
      <c r="C3" s="2"/>
    </row>
    <row r="4" spans="2:22" ht="8.1" customHeight="1">
      <c r="B4" s="2"/>
      <c r="C4" s="2"/>
    </row>
    <row r="5" spans="2:22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2"/>
      <c r="C6" s="2"/>
    </row>
    <row r="7" spans="2:22" ht="8.1" customHeight="1">
      <c r="B7" s="2"/>
      <c r="C7" s="2"/>
    </row>
    <row r="8" spans="2:22" ht="8.1" customHeight="1">
      <c r="B8" s="2"/>
      <c r="C8" s="2"/>
    </row>
    <row r="9" spans="2:22" ht="8.1" customHeight="1">
      <c r="B9" s="2"/>
      <c r="C9" s="2"/>
    </row>
    <row r="10" spans="2:22">
      <c r="B10" s="2"/>
      <c r="C10" s="2"/>
      <c r="L10" s="86"/>
      <c r="M10" s="87" t="s">
        <v>71</v>
      </c>
      <c r="N10" s="88"/>
      <c r="O10" s="88"/>
      <c r="P10" s="89"/>
      <c r="Q10" s="65"/>
      <c r="R10" s="66"/>
    </row>
    <row r="11" spans="2:22">
      <c r="B11" s="2"/>
      <c r="C11" s="2"/>
      <c r="G11" s="5">
        <v>0</v>
      </c>
      <c r="L11" s="90" t="s">
        <v>57</v>
      </c>
      <c r="M11" s="91" t="s">
        <v>58</v>
      </c>
      <c r="N11" s="91" t="s">
        <v>59</v>
      </c>
      <c r="O11" s="91" t="s">
        <v>60</v>
      </c>
      <c r="P11" s="92" t="s">
        <v>68</v>
      </c>
      <c r="Q11" s="92" t="s">
        <v>69</v>
      </c>
      <c r="R11" s="93" t="s">
        <v>70</v>
      </c>
      <c r="T11" s="107" t="s">
        <v>73</v>
      </c>
      <c r="U11" s="108" t="s">
        <v>74</v>
      </c>
    </row>
    <row r="12" spans="2:22">
      <c r="B12" s="2"/>
      <c r="C12" s="2"/>
      <c r="G12" s="5">
        <v>1</v>
      </c>
      <c r="L12" s="16" t="s">
        <v>0</v>
      </c>
      <c r="M12" s="94">
        <v>552</v>
      </c>
      <c r="N12" s="94">
        <v>504</v>
      </c>
      <c r="O12" s="95">
        <v>492</v>
      </c>
      <c r="P12" s="96">
        <v>567</v>
      </c>
      <c r="Q12" s="97">
        <v>625</v>
      </c>
      <c r="R12" s="98">
        <v>729</v>
      </c>
      <c r="T12" s="109">
        <v>2009</v>
      </c>
      <c r="U12" s="110" t="s">
        <v>75</v>
      </c>
    </row>
    <row r="13" spans="2:22">
      <c r="B13" s="2"/>
      <c r="C13" s="2"/>
      <c r="G13" s="5">
        <v>2</v>
      </c>
      <c r="L13" s="16" t="s">
        <v>1</v>
      </c>
      <c r="M13" s="94">
        <v>420</v>
      </c>
      <c r="N13" s="94">
        <v>420</v>
      </c>
      <c r="O13" s="95">
        <v>400</v>
      </c>
      <c r="P13" s="99">
        <v>454</v>
      </c>
      <c r="Q13" s="100">
        <v>509</v>
      </c>
      <c r="R13" s="101">
        <v>590</v>
      </c>
      <c r="T13" s="111">
        <v>2008</v>
      </c>
      <c r="U13" s="112" t="s">
        <v>76</v>
      </c>
    </row>
    <row r="14" spans="2:22">
      <c r="B14" s="2"/>
      <c r="C14" s="2"/>
      <c r="G14" s="5">
        <v>3</v>
      </c>
      <c r="L14" s="16" t="s">
        <v>2</v>
      </c>
      <c r="M14" s="94">
        <v>812</v>
      </c>
      <c r="N14" s="94">
        <v>780</v>
      </c>
      <c r="O14" s="95">
        <v>755</v>
      </c>
      <c r="P14" s="99">
        <v>860</v>
      </c>
      <c r="Q14" s="100">
        <v>958</v>
      </c>
      <c r="R14" s="101">
        <v>1114</v>
      </c>
      <c r="T14" s="111">
        <v>2007</v>
      </c>
      <c r="U14" s="112" t="s">
        <v>77</v>
      </c>
    </row>
    <row r="15" spans="2:22">
      <c r="B15" s="2"/>
      <c r="C15" s="2"/>
      <c r="G15" s="5">
        <v>4</v>
      </c>
      <c r="L15" s="16" t="s">
        <v>3</v>
      </c>
      <c r="M15" s="94">
        <v>1222</v>
      </c>
      <c r="N15" s="94">
        <v>1342</v>
      </c>
      <c r="O15" s="95">
        <v>1005</v>
      </c>
      <c r="P15" s="99">
        <v>1308</v>
      </c>
      <c r="Q15" s="100">
        <v>1462</v>
      </c>
      <c r="R15" s="101">
        <v>1635</v>
      </c>
      <c r="T15" s="111"/>
      <c r="U15" s="112"/>
    </row>
    <row r="16" spans="2:22">
      <c r="B16" s="2"/>
      <c r="C16" s="2"/>
      <c r="G16" s="5">
        <v>5</v>
      </c>
      <c r="L16" s="16" t="s">
        <v>4</v>
      </c>
      <c r="M16" s="94">
        <v>419</v>
      </c>
      <c r="N16" s="94">
        <v>455</v>
      </c>
      <c r="O16" s="95">
        <v>516</v>
      </c>
      <c r="P16" s="99">
        <v>509</v>
      </c>
      <c r="Q16" s="100">
        <v>592</v>
      </c>
      <c r="R16" s="101">
        <v>700</v>
      </c>
      <c r="T16" s="111"/>
      <c r="U16" s="112"/>
    </row>
    <row r="17" spans="7:21">
      <c r="G17" s="5">
        <v>6</v>
      </c>
      <c r="L17" s="186" t="s">
        <v>119</v>
      </c>
      <c r="M17" s="94">
        <v>287</v>
      </c>
      <c r="N17" s="94">
        <v>312</v>
      </c>
      <c r="O17" s="95">
        <v>300</v>
      </c>
      <c r="P17" s="99">
        <v>329</v>
      </c>
      <c r="Q17" s="100">
        <v>376</v>
      </c>
      <c r="R17" s="101">
        <v>435</v>
      </c>
      <c r="T17" s="111"/>
      <c r="U17" s="112"/>
    </row>
    <row r="18" spans="7:21">
      <c r="G18" s="5">
        <v>7</v>
      </c>
      <c r="L18" s="33" t="s">
        <v>5</v>
      </c>
      <c r="M18" s="102">
        <v>1345</v>
      </c>
      <c r="N18" s="102">
        <v>1256</v>
      </c>
      <c r="O18" s="103"/>
      <c r="P18" s="104">
        <v>1430</v>
      </c>
      <c r="Q18" s="105">
        <v>1611</v>
      </c>
      <c r="R18" s="106">
        <v>1976</v>
      </c>
      <c r="T18" s="113"/>
      <c r="U18" s="114"/>
    </row>
    <row r="19" spans="7:21">
      <c r="G19" s="5">
        <v>8</v>
      </c>
    </row>
    <row r="20" spans="7:21">
      <c r="G20" s="5">
        <v>9</v>
      </c>
    </row>
    <row r="21" spans="7:21">
      <c r="G21" s="5">
        <v>10</v>
      </c>
    </row>
    <row r="22" spans="7:21">
      <c r="G22" s="5">
        <v>11</v>
      </c>
    </row>
    <row r="23" spans="7:21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G31"/>
  <sheetViews>
    <sheetView workbookViewId="0"/>
  </sheetViews>
  <sheetFormatPr baseColWidth="10" defaultRowHeight="15"/>
  <cols>
    <col min="2" max="2" width="18.85546875" bestFit="1" customWidth="1"/>
    <col min="3" max="3" width="22.5703125" bestFit="1" customWidth="1"/>
  </cols>
  <sheetData>
    <row r="2" spans="2:3">
      <c r="B2" s="11"/>
      <c r="C2" s="11"/>
    </row>
    <row r="3" spans="2:3">
      <c r="B3" s="11" t="s">
        <v>92</v>
      </c>
      <c r="C3" s="11" t="s">
        <v>93</v>
      </c>
    </row>
    <row r="4" spans="2:3">
      <c r="B4" s="11" t="s">
        <v>94</v>
      </c>
      <c r="C4" s="11" t="s">
        <v>95</v>
      </c>
    </row>
    <row r="5" spans="2:3">
      <c r="B5" s="11" t="s">
        <v>96</v>
      </c>
      <c r="C5" s="11" t="s">
        <v>97</v>
      </c>
    </row>
    <row r="6" spans="2:3">
      <c r="B6" s="11" t="s">
        <v>98</v>
      </c>
      <c r="C6" s="11" t="s">
        <v>99</v>
      </c>
    </row>
    <row r="7" spans="2:3">
      <c r="B7" s="11" t="s">
        <v>100</v>
      </c>
      <c r="C7" s="11" t="s">
        <v>101</v>
      </c>
    </row>
    <row r="8" spans="2:3">
      <c r="B8" s="11" t="s">
        <v>102</v>
      </c>
      <c r="C8" s="11" t="s">
        <v>103</v>
      </c>
    </row>
    <row r="9" spans="2:3">
      <c r="B9" s="11" t="s">
        <v>104</v>
      </c>
      <c r="C9" s="11" t="s">
        <v>105</v>
      </c>
    </row>
    <row r="10" spans="2:3">
      <c r="B10" s="11" t="s">
        <v>12</v>
      </c>
      <c r="C10" s="11" t="s">
        <v>13</v>
      </c>
    </row>
    <row r="11" spans="2:3">
      <c r="B11" s="11" t="s">
        <v>106</v>
      </c>
      <c r="C11" s="11" t="s">
        <v>107</v>
      </c>
    </row>
    <row r="12" spans="2:3">
      <c r="B12" s="11" t="s">
        <v>108</v>
      </c>
      <c r="C12" s="11" t="s">
        <v>109</v>
      </c>
    </row>
    <row r="13" spans="2:3">
      <c r="B13" s="11" t="s">
        <v>14</v>
      </c>
      <c r="C13" s="11" t="s">
        <v>15</v>
      </c>
    </row>
    <row r="14" spans="2:3">
      <c r="B14" s="11" t="s">
        <v>110</v>
      </c>
      <c r="C14" s="11" t="s">
        <v>111</v>
      </c>
    </row>
    <row r="15" spans="2:3">
      <c r="B15" s="11" t="s">
        <v>112</v>
      </c>
      <c r="C15" s="11" t="s">
        <v>113</v>
      </c>
    </row>
    <row r="16" spans="2:3">
      <c r="B16" s="11" t="s">
        <v>16</v>
      </c>
      <c r="C16" s="11" t="s">
        <v>17</v>
      </c>
    </row>
    <row r="17" spans="2:7">
      <c r="B17" s="11" t="s">
        <v>114</v>
      </c>
      <c r="C17" s="11" t="s">
        <v>115</v>
      </c>
    </row>
    <row r="18" spans="2:7">
      <c r="B18" s="11" t="s">
        <v>18</v>
      </c>
      <c r="C18" s="11" t="s">
        <v>21</v>
      </c>
    </row>
    <row r="19" spans="2:7">
      <c r="B19" s="11" t="s">
        <v>19</v>
      </c>
      <c r="C19" s="11" t="s">
        <v>23</v>
      </c>
    </row>
    <row r="20" spans="2:7">
      <c r="B20" s="11" t="s">
        <v>20</v>
      </c>
      <c r="C20" s="11" t="s">
        <v>30</v>
      </c>
    </row>
    <row r="21" spans="2:7">
      <c r="B21" s="11" t="s">
        <v>22</v>
      </c>
      <c r="C21" s="11" t="s">
        <v>31</v>
      </c>
    </row>
    <row r="22" spans="2:7">
      <c r="B22" s="11" t="s">
        <v>24</v>
      </c>
      <c r="C22" s="11" t="s">
        <v>27</v>
      </c>
    </row>
    <row r="23" spans="2:7">
      <c r="B23" s="11" t="s">
        <v>25</v>
      </c>
      <c r="C23" s="11" t="s">
        <v>29</v>
      </c>
    </row>
    <row r="24" spans="2:7">
      <c r="B24" s="11" t="s">
        <v>26</v>
      </c>
      <c r="C24" s="11" t="s">
        <v>32</v>
      </c>
      <c r="G24" s="11"/>
    </row>
    <row r="25" spans="2:7">
      <c r="B25" s="11" t="s">
        <v>28</v>
      </c>
      <c r="C25" s="11" t="s">
        <v>33</v>
      </c>
      <c r="G25" s="32"/>
    </row>
    <row r="26" spans="2:7">
      <c r="B26" s="11" t="s">
        <v>66</v>
      </c>
      <c r="C26" s="11" t="s">
        <v>67</v>
      </c>
      <c r="G26" s="11"/>
    </row>
    <row r="27" spans="2:7">
      <c r="B27" s="11"/>
      <c r="G27" s="11"/>
    </row>
    <row r="28" spans="2:7">
      <c r="B28" s="11"/>
      <c r="G28" s="11"/>
    </row>
    <row r="29" spans="2:7">
      <c r="B29" s="11"/>
      <c r="G29" s="11"/>
    </row>
    <row r="30" spans="2:7">
      <c r="B30" s="11"/>
      <c r="G30" s="11"/>
    </row>
    <row r="31" spans="2:7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24</vt:i4>
      </vt:variant>
    </vt:vector>
  </HeadingPairs>
  <TitlesOfParts>
    <vt:vector size="33" baseType="lpstr">
      <vt:lpstr>Focus 1</vt:lpstr>
      <vt:lpstr>Focus 2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2009-03-26T09:48:19Z</dcterms:modified>
</cp:coreProperties>
</file>