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995" windowHeight="12525"/>
  </bookViews>
  <sheets>
    <sheet name="Rückstellungen" sheetId="1" r:id="rId1"/>
    <sheet name="Resturlaub" sheetId="4" r:id="rId2"/>
    <sheet name="Gleitzeitsalden" sheetId="3" r:id="rId3"/>
    <sheet name="Parameter" sheetId="2" r:id="rId4"/>
  </sheets>
  <definedNames>
    <definedName name="Betrag_GZ">Rückstellungen!$V:$V</definedName>
    <definedName name="Betrag_RU">Rückstellungen!$S:$S</definedName>
    <definedName name="FWZ">Rückstellungen!$O:$O</definedName>
    <definedName name="Gleitzeit" localSheetId="2">Gleitzeitsalden!$A$1:$D$204</definedName>
    <definedName name="Gleitzeitsaldo">Gleitzeitsalden!$A$1:$E$204</definedName>
    <definedName name="Gleitzeitstand">Rückstellungen!$T:$T</definedName>
    <definedName name="Grundentgelt">Rückstellungen!$M:$M</definedName>
    <definedName name="IRWAZ">Rückstellungen!$J:$J</definedName>
    <definedName name="LZProzent">Rückstellungen!$N:$N</definedName>
    <definedName name="Monatsentgelt">Rückstellungen!$P:$P</definedName>
    <definedName name="Resturlaub">Rückstellungen!$Q:$Q</definedName>
    <definedName name="Rohdaten" localSheetId="0">Rückstellungen!$A$4:$O$199</definedName>
    <definedName name="Stundenwert">Rückstellungen!$U:$U</definedName>
    <definedName name="Tagesfaktor">Parameter!$B$1</definedName>
    <definedName name="Tageswert">Rückstellungen!$R:$R</definedName>
    <definedName name="Tariftyp">Rückstellungen!$I:$I</definedName>
    <definedName name="Urlaub" localSheetId="1">Resturlaub!$A$1:$E$204</definedName>
    <definedName name="Wochenfaktor">Parameter!$B$2</definedName>
  </definedNames>
  <calcPr calcId="145621"/>
</workbook>
</file>

<file path=xl/calcChain.xml><?xml version="1.0" encoding="utf-8"?>
<calcChain xmlns="http://schemas.openxmlformats.org/spreadsheetml/2006/main">
  <c r="U5" i="1" l="1"/>
  <c r="T5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5" i="1"/>
  <c r="Q6" i="1"/>
  <c r="R6" i="1"/>
  <c r="S6" i="1" s="1"/>
  <c r="T6" i="1"/>
  <c r="U6" i="1"/>
  <c r="V6" i="1" s="1"/>
  <c r="Q7" i="1"/>
  <c r="R7" i="1"/>
  <c r="S7" i="1" s="1"/>
  <c r="T7" i="1"/>
  <c r="U7" i="1"/>
  <c r="V7" i="1"/>
  <c r="Q8" i="1"/>
  <c r="R8" i="1"/>
  <c r="S8" i="1" s="1"/>
  <c r="T8" i="1"/>
  <c r="U8" i="1"/>
  <c r="V8" i="1" s="1"/>
  <c r="U9" i="1"/>
  <c r="V9" i="1" s="1"/>
  <c r="Q9" i="1"/>
  <c r="R9" i="1"/>
  <c r="S9" i="1" s="1"/>
  <c r="T9" i="1"/>
  <c r="Q10" i="1"/>
  <c r="R10" i="1"/>
  <c r="S10" i="1"/>
  <c r="T10" i="1"/>
  <c r="U10" i="1"/>
  <c r="V10" i="1" s="1"/>
  <c r="U11" i="1"/>
  <c r="V11" i="1" s="1"/>
  <c r="Q11" i="1"/>
  <c r="R11" i="1"/>
  <c r="S11" i="1" s="1"/>
  <c r="T11" i="1"/>
  <c r="Q12" i="1"/>
  <c r="R12" i="1"/>
  <c r="S12" i="1" s="1"/>
  <c r="T12" i="1"/>
  <c r="U12" i="1"/>
  <c r="V12" i="1" s="1"/>
  <c r="U13" i="1"/>
  <c r="V13" i="1" s="1"/>
  <c r="Q13" i="1"/>
  <c r="R13" i="1"/>
  <c r="S13" i="1" s="1"/>
  <c r="T13" i="1"/>
  <c r="Q14" i="1"/>
  <c r="R14" i="1"/>
  <c r="S14" i="1"/>
  <c r="T14" i="1"/>
  <c r="U14" i="1"/>
  <c r="V14" i="1" s="1"/>
  <c r="U15" i="1"/>
  <c r="V15" i="1" s="1"/>
  <c r="Q15" i="1"/>
  <c r="R15" i="1"/>
  <c r="S15" i="1" s="1"/>
  <c r="T15" i="1"/>
  <c r="Q16" i="1"/>
  <c r="R16" i="1"/>
  <c r="S16" i="1" s="1"/>
  <c r="T16" i="1"/>
  <c r="U16" i="1"/>
  <c r="V16" i="1" s="1"/>
  <c r="U17" i="1"/>
  <c r="V17" i="1" s="1"/>
  <c r="Q17" i="1"/>
  <c r="R17" i="1"/>
  <c r="S17" i="1" s="1"/>
  <c r="T17" i="1"/>
  <c r="Q18" i="1"/>
  <c r="R18" i="1"/>
  <c r="S18" i="1"/>
  <c r="T18" i="1"/>
  <c r="U18" i="1"/>
  <c r="V18" i="1" s="1"/>
  <c r="U19" i="1"/>
  <c r="V19" i="1" s="1"/>
  <c r="Q19" i="1"/>
  <c r="R19" i="1"/>
  <c r="S19" i="1" s="1"/>
  <c r="T19" i="1"/>
  <c r="Q20" i="1"/>
  <c r="R20" i="1"/>
  <c r="S20" i="1" s="1"/>
  <c r="T20" i="1"/>
  <c r="U20" i="1"/>
  <c r="V20" i="1" s="1"/>
  <c r="U21" i="1"/>
  <c r="V21" i="1" s="1"/>
  <c r="Q21" i="1"/>
  <c r="R21" i="1"/>
  <c r="S21" i="1" s="1"/>
  <c r="T21" i="1"/>
  <c r="Q22" i="1"/>
  <c r="R22" i="1"/>
  <c r="S22" i="1"/>
  <c r="T22" i="1"/>
  <c r="U22" i="1"/>
  <c r="V22" i="1" s="1"/>
  <c r="U23" i="1"/>
  <c r="V23" i="1" s="1"/>
  <c r="Q23" i="1"/>
  <c r="R23" i="1"/>
  <c r="S23" i="1" s="1"/>
  <c r="T23" i="1"/>
  <c r="Q24" i="1"/>
  <c r="R24" i="1"/>
  <c r="S24" i="1" s="1"/>
  <c r="T24" i="1"/>
  <c r="U24" i="1"/>
  <c r="V24" i="1" s="1"/>
  <c r="U25" i="1"/>
  <c r="V25" i="1" s="1"/>
  <c r="Q25" i="1"/>
  <c r="R25" i="1"/>
  <c r="S25" i="1" s="1"/>
  <c r="T25" i="1"/>
  <c r="Q26" i="1"/>
  <c r="R26" i="1"/>
  <c r="S26" i="1"/>
  <c r="T26" i="1"/>
  <c r="U26" i="1"/>
  <c r="V26" i="1" s="1"/>
  <c r="U27" i="1"/>
  <c r="V27" i="1" s="1"/>
  <c r="Q27" i="1"/>
  <c r="R27" i="1"/>
  <c r="S27" i="1" s="1"/>
  <c r="T27" i="1"/>
  <c r="Q28" i="1"/>
  <c r="R28" i="1"/>
  <c r="S28" i="1" s="1"/>
  <c r="T28" i="1"/>
  <c r="U28" i="1"/>
  <c r="V28" i="1" s="1"/>
  <c r="U29" i="1"/>
  <c r="V29" i="1" s="1"/>
  <c r="Q29" i="1"/>
  <c r="R29" i="1"/>
  <c r="S29" i="1" s="1"/>
  <c r="T29" i="1"/>
  <c r="Q30" i="1"/>
  <c r="R30" i="1"/>
  <c r="S30" i="1"/>
  <c r="T30" i="1"/>
  <c r="U30" i="1"/>
  <c r="V30" i="1" s="1"/>
  <c r="U31" i="1"/>
  <c r="V31" i="1" s="1"/>
  <c r="Q31" i="1"/>
  <c r="R31" i="1"/>
  <c r="S31" i="1" s="1"/>
  <c r="T31" i="1"/>
  <c r="Q32" i="1"/>
  <c r="R32" i="1"/>
  <c r="S32" i="1" s="1"/>
  <c r="T32" i="1"/>
  <c r="U32" i="1"/>
  <c r="V32" i="1" s="1"/>
  <c r="U33" i="1"/>
  <c r="V33" i="1" s="1"/>
  <c r="Q33" i="1"/>
  <c r="R33" i="1"/>
  <c r="S33" i="1" s="1"/>
  <c r="T33" i="1"/>
  <c r="Q34" i="1"/>
  <c r="R34" i="1"/>
  <c r="S34" i="1"/>
  <c r="T34" i="1"/>
  <c r="U34" i="1"/>
  <c r="V34" i="1" s="1"/>
  <c r="U35" i="1"/>
  <c r="V35" i="1" s="1"/>
  <c r="Q35" i="1"/>
  <c r="R35" i="1"/>
  <c r="S35" i="1" s="1"/>
  <c r="T35" i="1"/>
  <c r="Q36" i="1"/>
  <c r="R36" i="1"/>
  <c r="S36" i="1" s="1"/>
  <c r="T36" i="1"/>
  <c r="U36" i="1"/>
  <c r="V36" i="1" s="1"/>
  <c r="U37" i="1"/>
  <c r="V37" i="1" s="1"/>
  <c r="Q37" i="1"/>
  <c r="R37" i="1"/>
  <c r="S37" i="1" s="1"/>
  <c r="T37" i="1"/>
  <c r="Q38" i="1"/>
  <c r="R38" i="1"/>
  <c r="S38" i="1"/>
  <c r="T38" i="1"/>
  <c r="U38" i="1"/>
  <c r="V38" i="1" s="1"/>
  <c r="U39" i="1"/>
  <c r="V39" i="1" s="1"/>
  <c r="Q39" i="1"/>
  <c r="R39" i="1"/>
  <c r="S39" i="1" s="1"/>
  <c r="T39" i="1"/>
  <c r="Q40" i="1"/>
  <c r="R40" i="1"/>
  <c r="S40" i="1" s="1"/>
  <c r="T40" i="1"/>
  <c r="U40" i="1"/>
  <c r="V40" i="1" s="1"/>
  <c r="U41" i="1"/>
  <c r="V41" i="1" s="1"/>
  <c r="Q41" i="1"/>
  <c r="R41" i="1"/>
  <c r="S41" i="1" s="1"/>
  <c r="T41" i="1"/>
  <c r="Q42" i="1"/>
  <c r="R42" i="1"/>
  <c r="S42" i="1"/>
  <c r="T42" i="1"/>
  <c r="U42" i="1"/>
  <c r="V42" i="1" s="1"/>
  <c r="U43" i="1"/>
  <c r="V43" i="1" s="1"/>
  <c r="Q43" i="1"/>
  <c r="R43" i="1"/>
  <c r="S43" i="1" s="1"/>
  <c r="T43" i="1"/>
  <c r="Q44" i="1"/>
  <c r="R44" i="1"/>
  <c r="S44" i="1" s="1"/>
  <c r="T44" i="1"/>
  <c r="U44" i="1"/>
  <c r="V44" i="1" s="1"/>
  <c r="U45" i="1"/>
  <c r="V45" i="1" s="1"/>
  <c r="Q45" i="1"/>
  <c r="R45" i="1"/>
  <c r="S45" i="1" s="1"/>
  <c r="T45" i="1"/>
  <c r="Q46" i="1"/>
  <c r="R46" i="1"/>
  <c r="S46" i="1"/>
  <c r="T46" i="1"/>
  <c r="U46" i="1"/>
  <c r="V46" i="1" s="1"/>
  <c r="U47" i="1"/>
  <c r="V47" i="1" s="1"/>
  <c r="Q47" i="1"/>
  <c r="R47" i="1"/>
  <c r="S47" i="1" s="1"/>
  <c r="T47" i="1"/>
  <c r="Q48" i="1"/>
  <c r="R48" i="1"/>
  <c r="S48" i="1" s="1"/>
  <c r="T48" i="1"/>
  <c r="U48" i="1"/>
  <c r="V48" i="1" s="1"/>
  <c r="U49" i="1"/>
  <c r="V49" i="1" s="1"/>
  <c r="Q49" i="1"/>
  <c r="R49" i="1"/>
  <c r="S49" i="1" s="1"/>
  <c r="T49" i="1"/>
  <c r="Q50" i="1"/>
  <c r="R50" i="1"/>
  <c r="S50" i="1"/>
  <c r="T50" i="1"/>
  <c r="U50" i="1"/>
  <c r="V50" i="1" s="1"/>
  <c r="U51" i="1"/>
  <c r="Q51" i="1"/>
  <c r="R51" i="1"/>
  <c r="S51" i="1" s="1"/>
  <c r="T51" i="1"/>
  <c r="V51" i="1"/>
  <c r="Q52" i="1"/>
  <c r="R52" i="1"/>
  <c r="S52" i="1"/>
  <c r="T52" i="1"/>
  <c r="U52" i="1"/>
  <c r="V52" i="1" s="1"/>
  <c r="U53" i="1"/>
  <c r="Q53" i="1"/>
  <c r="R53" i="1"/>
  <c r="S53" i="1" s="1"/>
  <c r="T53" i="1"/>
  <c r="V53" i="1" s="1"/>
  <c r="Q54" i="1"/>
  <c r="R54" i="1"/>
  <c r="S54" i="1" s="1"/>
  <c r="T54" i="1"/>
  <c r="U54" i="1"/>
  <c r="V54" i="1" s="1"/>
  <c r="U55" i="1"/>
  <c r="Q55" i="1"/>
  <c r="R55" i="1"/>
  <c r="S55" i="1" s="1"/>
  <c r="T55" i="1"/>
  <c r="V55" i="1"/>
  <c r="Q56" i="1"/>
  <c r="R56" i="1"/>
  <c r="S56" i="1" s="1"/>
  <c r="T56" i="1"/>
  <c r="U56" i="1"/>
  <c r="V56" i="1" s="1"/>
  <c r="U57" i="1"/>
  <c r="Q57" i="1"/>
  <c r="R57" i="1"/>
  <c r="S57" i="1" s="1"/>
  <c r="T57" i="1"/>
  <c r="Q58" i="1"/>
  <c r="R58" i="1"/>
  <c r="S58" i="1"/>
  <c r="T58" i="1"/>
  <c r="U58" i="1"/>
  <c r="V58" i="1" s="1"/>
  <c r="U59" i="1"/>
  <c r="Q59" i="1"/>
  <c r="R59" i="1"/>
  <c r="S59" i="1" s="1"/>
  <c r="T59" i="1"/>
  <c r="V59" i="1"/>
  <c r="Q60" i="1"/>
  <c r="R60" i="1"/>
  <c r="S60" i="1"/>
  <c r="T60" i="1"/>
  <c r="U60" i="1"/>
  <c r="V60" i="1" s="1"/>
  <c r="U61" i="1"/>
  <c r="Q61" i="1"/>
  <c r="R61" i="1"/>
  <c r="S61" i="1" s="1"/>
  <c r="T61" i="1"/>
  <c r="V61" i="1" s="1"/>
  <c r="Q62" i="1"/>
  <c r="R62" i="1"/>
  <c r="S62" i="1" s="1"/>
  <c r="T62" i="1"/>
  <c r="U62" i="1"/>
  <c r="V62" i="1" s="1"/>
  <c r="U63" i="1"/>
  <c r="Q63" i="1"/>
  <c r="R63" i="1"/>
  <c r="S63" i="1" s="1"/>
  <c r="T63" i="1"/>
  <c r="V63" i="1"/>
  <c r="Q64" i="1"/>
  <c r="R64" i="1"/>
  <c r="S64" i="1" s="1"/>
  <c r="T64" i="1"/>
  <c r="U64" i="1"/>
  <c r="V64" i="1" s="1"/>
  <c r="U65" i="1"/>
  <c r="V65" i="1" s="1"/>
  <c r="Q65" i="1"/>
  <c r="R65" i="1"/>
  <c r="S65" i="1" s="1"/>
  <c r="T65" i="1"/>
  <c r="Q66" i="1"/>
  <c r="R66" i="1"/>
  <c r="S66" i="1"/>
  <c r="T66" i="1"/>
  <c r="U66" i="1"/>
  <c r="V66" i="1" s="1"/>
  <c r="U67" i="1"/>
  <c r="V67" i="1" s="1"/>
  <c r="Q67" i="1"/>
  <c r="R67" i="1"/>
  <c r="S67" i="1" s="1"/>
  <c r="T67" i="1"/>
  <c r="Q68" i="1"/>
  <c r="R68" i="1"/>
  <c r="S68" i="1" s="1"/>
  <c r="T68" i="1"/>
  <c r="U68" i="1"/>
  <c r="V68" i="1" s="1"/>
  <c r="U69" i="1"/>
  <c r="V69" i="1" s="1"/>
  <c r="Q69" i="1"/>
  <c r="R69" i="1"/>
  <c r="S69" i="1" s="1"/>
  <c r="T69" i="1"/>
  <c r="Q70" i="1"/>
  <c r="R70" i="1"/>
  <c r="S70" i="1"/>
  <c r="T70" i="1"/>
  <c r="U70" i="1"/>
  <c r="V70" i="1" s="1"/>
  <c r="U71" i="1"/>
  <c r="V71" i="1" s="1"/>
  <c r="Q71" i="1"/>
  <c r="R71" i="1"/>
  <c r="S71" i="1" s="1"/>
  <c r="T71" i="1"/>
  <c r="Q72" i="1"/>
  <c r="R72" i="1"/>
  <c r="S72" i="1" s="1"/>
  <c r="T72" i="1"/>
  <c r="U72" i="1"/>
  <c r="V72" i="1" s="1"/>
  <c r="U73" i="1"/>
  <c r="V73" i="1" s="1"/>
  <c r="Q73" i="1"/>
  <c r="R73" i="1"/>
  <c r="S73" i="1" s="1"/>
  <c r="T73" i="1"/>
  <c r="Q74" i="1"/>
  <c r="R74" i="1"/>
  <c r="S74" i="1"/>
  <c r="T74" i="1"/>
  <c r="U74" i="1"/>
  <c r="V74" i="1" s="1"/>
  <c r="U75" i="1"/>
  <c r="V75" i="1" s="1"/>
  <c r="Q75" i="1"/>
  <c r="R75" i="1"/>
  <c r="S75" i="1" s="1"/>
  <c r="T75" i="1"/>
  <c r="Q76" i="1"/>
  <c r="R76" i="1"/>
  <c r="S76" i="1" s="1"/>
  <c r="T76" i="1"/>
  <c r="U76" i="1"/>
  <c r="V76" i="1" s="1"/>
  <c r="U77" i="1"/>
  <c r="V77" i="1" s="1"/>
  <c r="Q77" i="1"/>
  <c r="R77" i="1"/>
  <c r="S77" i="1" s="1"/>
  <c r="T77" i="1"/>
  <c r="Q78" i="1"/>
  <c r="R78" i="1"/>
  <c r="S78" i="1"/>
  <c r="T78" i="1"/>
  <c r="U78" i="1"/>
  <c r="V78" i="1" s="1"/>
  <c r="U79" i="1"/>
  <c r="V79" i="1" s="1"/>
  <c r="Q79" i="1"/>
  <c r="R79" i="1"/>
  <c r="S79" i="1" s="1"/>
  <c r="T79" i="1"/>
  <c r="Q80" i="1"/>
  <c r="R80" i="1"/>
  <c r="S80" i="1" s="1"/>
  <c r="T80" i="1"/>
  <c r="U80" i="1"/>
  <c r="V80" i="1" s="1"/>
  <c r="U81" i="1"/>
  <c r="V81" i="1" s="1"/>
  <c r="Q81" i="1"/>
  <c r="R81" i="1"/>
  <c r="S81" i="1" s="1"/>
  <c r="T81" i="1"/>
  <c r="Q82" i="1"/>
  <c r="R82" i="1"/>
  <c r="S82" i="1"/>
  <c r="T82" i="1"/>
  <c r="U82" i="1"/>
  <c r="V82" i="1" s="1"/>
  <c r="U83" i="1"/>
  <c r="V83" i="1" s="1"/>
  <c r="Q83" i="1"/>
  <c r="R83" i="1"/>
  <c r="S83" i="1" s="1"/>
  <c r="T83" i="1"/>
  <c r="Q84" i="1"/>
  <c r="R84" i="1"/>
  <c r="S84" i="1" s="1"/>
  <c r="T84" i="1"/>
  <c r="U84" i="1"/>
  <c r="V84" i="1" s="1"/>
  <c r="U85" i="1"/>
  <c r="V85" i="1" s="1"/>
  <c r="Q85" i="1"/>
  <c r="R85" i="1"/>
  <c r="S85" i="1" s="1"/>
  <c r="T85" i="1"/>
  <c r="Q86" i="1"/>
  <c r="R86" i="1"/>
  <c r="S86" i="1"/>
  <c r="T86" i="1"/>
  <c r="U86" i="1"/>
  <c r="V86" i="1" s="1"/>
  <c r="U87" i="1"/>
  <c r="V87" i="1" s="1"/>
  <c r="Q87" i="1"/>
  <c r="R87" i="1"/>
  <c r="S87" i="1" s="1"/>
  <c r="T87" i="1"/>
  <c r="Q88" i="1"/>
  <c r="R88" i="1"/>
  <c r="S88" i="1" s="1"/>
  <c r="T88" i="1"/>
  <c r="U88" i="1"/>
  <c r="V88" i="1" s="1"/>
  <c r="U89" i="1"/>
  <c r="V89" i="1" s="1"/>
  <c r="Q89" i="1"/>
  <c r="R89" i="1"/>
  <c r="S89" i="1" s="1"/>
  <c r="T89" i="1"/>
  <c r="Q90" i="1"/>
  <c r="R90" i="1"/>
  <c r="S90" i="1"/>
  <c r="T90" i="1"/>
  <c r="U90" i="1"/>
  <c r="V90" i="1" s="1"/>
  <c r="U91" i="1"/>
  <c r="V91" i="1" s="1"/>
  <c r="Q91" i="1"/>
  <c r="R91" i="1"/>
  <c r="S91" i="1" s="1"/>
  <c r="T91" i="1"/>
  <c r="Q92" i="1"/>
  <c r="R92" i="1"/>
  <c r="S92" i="1" s="1"/>
  <c r="T92" i="1"/>
  <c r="U92" i="1"/>
  <c r="V92" i="1" s="1"/>
  <c r="U93" i="1"/>
  <c r="V93" i="1" s="1"/>
  <c r="Q93" i="1"/>
  <c r="R93" i="1"/>
  <c r="S93" i="1" s="1"/>
  <c r="T93" i="1"/>
  <c r="Q94" i="1"/>
  <c r="R94" i="1"/>
  <c r="S94" i="1"/>
  <c r="T94" i="1"/>
  <c r="U94" i="1"/>
  <c r="V94" i="1" s="1"/>
  <c r="U95" i="1"/>
  <c r="V95" i="1" s="1"/>
  <c r="Q95" i="1"/>
  <c r="R95" i="1"/>
  <c r="S95" i="1" s="1"/>
  <c r="T95" i="1"/>
  <c r="Q96" i="1"/>
  <c r="R96" i="1"/>
  <c r="S96" i="1" s="1"/>
  <c r="T96" i="1"/>
  <c r="U96" i="1"/>
  <c r="V96" i="1" s="1"/>
  <c r="U97" i="1"/>
  <c r="V97" i="1" s="1"/>
  <c r="Q97" i="1"/>
  <c r="R97" i="1"/>
  <c r="S97" i="1" s="1"/>
  <c r="T97" i="1"/>
  <c r="Q98" i="1"/>
  <c r="R98" i="1"/>
  <c r="S98" i="1"/>
  <c r="T98" i="1"/>
  <c r="U98" i="1"/>
  <c r="V98" i="1" s="1"/>
  <c r="U99" i="1"/>
  <c r="V99" i="1" s="1"/>
  <c r="Q99" i="1"/>
  <c r="R99" i="1"/>
  <c r="S99" i="1" s="1"/>
  <c r="T99" i="1"/>
  <c r="Q100" i="1"/>
  <c r="R100" i="1"/>
  <c r="S100" i="1" s="1"/>
  <c r="T100" i="1"/>
  <c r="U100" i="1"/>
  <c r="V100" i="1" s="1"/>
  <c r="U101" i="1"/>
  <c r="V101" i="1" s="1"/>
  <c r="Q101" i="1"/>
  <c r="R101" i="1"/>
  <c r="S101" i="1" s="1"/>
  <c r="T101" i="1"/>
  <c r="Q102" i="1"/>
  <c r="R102" i="1"/>
  <c r="S102" i="1"/>
  <c r="T102" i="1"/>
  <c r="U102" i="1"/>
  <c r="V102" i="1" s="1"/>
  <c r="U103" i="1"/>
  <c r="V103" i="1" s="1"/>
  <c r="Q103" i="1"/>
  <c r="R103" i="1"/>
  <c r="S103" i="1" s="1"/>
  <c r="T103" i="1"/>
  <c r="Q104" i="1"/>
  <c r="R104" i="1"/>
  <c r="S104" i="1" s="1"/>
  <c r="T104" i="1"/>
  <c r="U104" i="1"/>
  <c r="V104" i="1" s="1"/>
  <c r="U105" i="1"/>
  <c r="V105" i="1" s="1"/>
  <c r="Q105" i="1"/>
  <c r="R105" i="1"/>
  <c r="S105" i="1" s="1"/>
  <c r="T105" i="1"/>
  <c r="Q106" i="1"/>
  <c r="R106" i="1"/>
  <c r="S106" i="1"/>
  <c r="T106" i="1"/>
  <c r="U106" i="1"/>
  <c r="V106" i="1" s="1"/>
  <c r="U107" i="1"/>
  <c r="V107" i="1" s="1"/>
  <c r="Q107" i="1"/>
  <c r="R107" i="1"/>
  <c r="S107" i="1" s="1"/>
  <c r="T107" i="1"/>
  <c r="Q108" i="1"/>
  <c r="R108" i="1"/>
  <c r="S108" i="1" s="1"/>
  <c r="T108" i="1"/>
  <c r="U108" i="1"/>
  <c r="V108" i="1" s="1"/>
  <c r="U109" i="1"/>
  <c r="V109" i="1" s="1"/>
  <c r="Q109" i="1"/>
  <c r="R109" i="1"/>
  <c r="S109" i="1" s="1"/>
  <c r="T109" i="1"/>
  <c r="Q110" i="1"/>
  <c r="R110" i="1"/>
  <c r="S110" i="1"/>
  <c r="T110" i="1"/>
  <c r="U110" i="1"/>
  <c r="V110" i="1" s="1"/>
  <c r="U111" i="1"/>
  <c r="V111" i="1" s="1"/>
  <c r="Q111" i="1"/>
  <c r="R111" i="1"/>
  <c r="S111" i="1" s="1"/>
  <c r="T111" i="1"/>
  <c r="Q112" i="1"/>
  <c r="R112" i="1"/>
  <c r="S112" i="1" s="1"/>
  <c r="T112" i="1"/>
  <c r="U112" i="1"/>
  <c r="V112" i="1" s="1"/>
  <c r="U113" i="1"/>
  <c r="V113" i="1" s="1"/>
  <c r="Q113" i="1"/>
  <c r="R113" i="1"/>
  <c r="S113" i="1" s="1"/>
  <c r="T113" i="1"/>
  <c r="Q114" i="1"/>
  <c r="R114" i="1"/>
  <c r="S114" i="1"/>
  <c r="T114" i="1"/>
  <c r="U114" i="1"/>
  <c r="V114" i="1" s="1"/>
  <c r="U115" i="1"/>
  <c r="V115" i="1" s="1"/>
  <c r="Q115" i="1"/>
  <c r="R115" i="1"/>
  <c r="S115" i="1" s="1"/>
  <c r="T115" i="1"/>
  <c r="Q116" i="1"/>
  <c r="R116" i="1"/>
  <c r="S116" i="1" s="1"/>
  <c r="T116" i="1"/>
  <c r="U116" i="1"/>
  <c r="V116" i="1" s="1"/>
  <c r="U117" i="1"/>
  <c r="V117" i="1" s="1"/>
  <c r="Q117" i="1"/>
  <c r="R117" i="1"/>
  <c r="S117" i="1" s="1"/>
  <c r="T117" i="1"/>
  <c r="Q118" i="1"/>
  <c r="R118" i="1"/>
  <c r="S118" i="1"/>
  <c r="T118" i="1"/>
  <c r="U118" i="1"/>
  <c r="V118" i="1" s="1"/>
  <c r="U119" i="1"/>
  <c r="V119" i="1" s="1"/>
  <c r="Q119" i="1"/>
  <c r="R119" i="1"/>
  <c r="S119" i="1" s="1"/>
  <c r="T119" i="1"/>
  <c r="Q120" i="1"/>
  <c r="R120" i="1"/>
  <c r="S120" i="1" s="1"/>
  <c r="T120" i="1"/>
  <c r="U120" i="1"/>
  <c r="V120" i="1" s="1"/>
  <c r="U121" i="1"/>
  <c r="V121" i="1" s="1"/>
  <c r="Q121" i="1"/>
  <c r="R121" i="1"/>
  <c r="S121" i="1" s="1"/>
  <c r="T121" i="1"/>
  <c r="Q122" i="1"/>
  <c r="R122" i="1"/>
  <c r="S122" i="1"/>
  <c r="T122" i="1"/>
  <c r="U122" i="1"/>
  <c r="V122" i="1" s="1"/>
  <c r="U123" i="1"/>
  <c r="V123" i="1" s="1"/>
  <c r="Q123" i="1"/>
  <c r="R123" i="1"/>
  <c r="S123" i="1" s="1"/>
  <c r="T123" i="1"/>
  <c r="Q124" i="1"/>
  <c r="R124" i="1"/>
  <c r="S124" i="1" s="1"/>
  <c r="T124" i="1"/>
  <c r="U124" i="1"/>
  <c r="V124" i="1" s="1"/>
  <c r="U125" i="1"/>
  <c r="V125" i="1" s="1"/>
  <c r="Q125" i="1"/>
  <c r="R125" i="1"/>
  <c r="S125" i="1" s="1"/>
  <c r="T125" i="1"/>
  <c r="Q126" i="1"/>
  <c r="R126" i="1"/>
  <c r="S126" i="1"/>
  <c r="T126" i="1"/>
  <c r="U126" i="1"/>
  <c r="V126" i="1" s="1"/>
  <c r="U127" i="1"/>
  <c r="V127" i="1" s="1"/>
  <c r="Q127" i="1"/>
  <c r="R127" i="1"/>
  <c r="S127" i="1" s="1"/>
  <c r="T127" i="1"/>
  <c r="Q128" i="1"/>
  <c r="R128" i="1"/>
  <c r="S128" i="1" s="1"/>
  <c r="T128" i="1"/>
  <c r="U128" i="1"/>
  <c r="V128" i="1" s="1"/>
  <c r="U129" i="1"/>
  <c r="V129" i="1" s="1"/>
  <c r="Q129" i="1"/>
  <c r="R129" i="1"/>
  <c r="S129" i="1" s="1"/>
  <c r="T129" i="1"/>
  <c r="Q130" i="1"/>
  <c r="R130" i="1"/>
  <c r="S130" i="1"/>
  <c r="T130" i="1"/>
  <c r="U130" i="1"/>
  <c r="V130" i="1" s="1"/>
  <c r="U131" i="1"/>
  <c r="V131" i="1" s="1"/>
  <c r="Q131" i="1"/>
  <c r="R131" i="1"/>
  <c r="S131" i="1" s="1"/>
  <c r="T131" i="1"/>
  <c r="Q132" i="1"/>
  <c r="R132" i="1"/>
  <c r="S132" i="1" s="1"/>
  <c r="T132" i="1"/>
  <c r="U132" i="1"/>
  <c r="V132" i="1" s="1"/>
  <c r="U133" i="1"/>
  <c r="V133" i="1" s="1"/>
  <c r="Q133" i="1"/>
  <c r="R133" i="1"/>
  <c r="S133" i="1" s="1"/>
  <c r="T133" i="1"/>
  <c r="Q134" i="1"/>
  <c r="R134" i="1"/>
  <c r="S134" i="1"/>
  <c r="T134" i="1"/>
  <c r="U134" i="1"/>
  <c r="V134" i="1" s="1"/>
  <c r="U135" i="1"/>
  <c r="V135" i="1" s="1"/>
  <c r="Q135" i="1"/>
  <c r="R135" i="1"/>
  <c r="S135" i="1" s="1"/>
  <c r="T135" i="1"/>
  <c r="Q136" i="1"/>
  <c r="R136" i="1"/>
  <c r="S136" i="1" s="1"/>
  <c r="T136" i="1"/>
  <c r="U136" i="1"/>
  <c r="V136" i="1" s="1"/>
  <c r="U137" i="1"/>
  <c r="V137" i="1" s="1"/>
  <c r="Q137" i="1"/>
  <c r="R137" i="1"/>
  <c r="S137" i="1" s="1"/>
  <c r="T137" i="1"/>
  <c r="Q138" i="1"/>
  <c r="R138" i="1"/>
  <c r="S138" i="1"/>
  <c r="T138" i="1"/>
  <c r="U138" i="1"/>
  <c r="V138" i="1" s="1"/>
  <c r="U139" i="1"/>
  <c r="V139" i="1" s="1"/>
  <c r="Q139" i="1"/>
  <c r="R139" i="1"/>
  <c r="S139" i="1" s="1"/>
  <c r="T139" i="1"/>
  <c r="Q140" i="1"/>
  <c r="R140" i="1"/>
  <c r="S140" i="1" s="1"/>
  <c r="T140" i="1"/>
  <c r="U140" i="1"/>
  <c r="V140" i="1" s="1"/>
  <c r="U141" i="1"/>
  <c r="V141" i="1" s="1"/>
  <c r="Q141" i="1"/>
  <c r="R141" i="1"/>
  <c r="S141" i="1" s="1"/>
  <c r="T141" i="1"/>
  <c r="Q142" i="1"/>
  <c r="R142" i="1"/>
  <c r="S142" i="1"/>
  <c r="T142" i="1"/>
  <c r="U142" i="1"/>
  <c r="V142" i="1" s="1"/>
  <c r="U143" i="1"/>
  <c r="V143" i="1" s="1"/>
  <c r="Q143" i="1"/>
  <c r="R143" i="1"/>
  <c r="S143" i="1" s="1"/>
  <c r="T143" i="1"/>
  <c r="Q144" i="1"/>
  <c r="R144" i="1"/>
  <c r="S144" i="1" s="1"/>
  <c r="T144" i="1"/>
  <c r="U144" i="1"/>
  <c r="V144" i="1" s="1"/>
  <c r="U145" i="1"/>
  <c r="V145" i="1" s="1"/>
  <c r="Q145" i="1"/>
  <c r="R145" i="1"/>
  <c r="S145" i="1" s="1"/>
  <c r="T145" i="1"/>
  <c r="Q146" i="1"/>
  <c r="R146" i="1"/>
  <c r="S146" i="1"/>
  <c r="T146" i="1"/>
  <c r="U146" i="1"/>
  <c r="V146" i="1" s="1"/>
  <c r="U147" i="1"/>
  <c r="V147" i="1" s="1"/>
  <c r="Q147" i="1"/>
  <c r="R147" i="1"/>
  <c r="S147" i="1" s="1"/>
  <c r="T147" i="1"/>
  <c r="Q148" i="1"/>
  <c r="R148" i="1"/>
  <c r="S148" i="1" s="1"/>
  <c r="T148" i="1"/>
  <c r="U148" i="1"/>
  <c r="V148" i="1" s="1"/>
  <c r="U149" i="1"/>
  <c r="Q149" i="1"/>
  <c r="R149" i="1"/>
  <c r="S149" i="1" s="1"/>
  <c r="T149" i="1"/>
  <c r="V149" i="1"/>
  <c r="Q150" i="1"/>
  <c r="R150" i="1"/>
  <c r="S150" i="1" s="1"/>
  <c r="T150" i="1"/>
  <c r="U150" i="1"/>
  <c r="V150" i="1" s="1"/>
  <c r="U151" i="1"/>
  <c r="Q151" i="1"/>
  <c r="R151" i="1"/>
  <c r="S151" i="1" s="1"/>
  <c r="T151" i="1"/>
  <c r="Q152" i="1"/>
  <c r="R152" i="1"/>
  <c r="S152" i="1"/>
  <c r="T152" i="1"/>
  <c r="U152" i="1"/>
  <c r="V152" i="1" s="1"/>
  <c r="U153" i="1"/>
  <c r="Q153" i="1"/>
  <c r="R153" i="1"/>
  <c r="S153" i="1" s="1"/>
  <c r="T153" i="1"/>
  <c r="V153" i="1"/>
  <c r="Q154" i="1"/>
  <c r="R154" i="1"/>
  <c r="S154" i="1"/>
  <c r="T154" i="1"/>
  <c r="U154" i="1"/>
  <c r="V154" i="1" s="1"/>
  <c r="U155" i="1"/>
  <c r="Q155" i="1"/>
  <c r="R155" i="1"/>
  <c r="S155" i="1" s="1"/>
  <c r="T155" i="1"/>
  <c r="V155" i="1" s="1"/>
  <c r="Q156" i="1"/>
  <c r="R156" i="1"/>
  <c r="S156" i="1" s="1"/>
  <c r="T156" i="1"/>
  <c r="U156" i="1"/>
  <c r="V156" i="1" s="1"/>
  <c r="U157" i="1"/>
  <c r="Q157" i="1"/>
  <c r="R157" i="1"/>
  <c r="S157" i="1" s="1"/>
  <c r="T157" i="1"/>
  <c r="V157" i="1"/>
  <c r="Q158" i="1"/>
  <c r="R158" i="1"/>
  <c r="S158" i="1" s="1"/>
  <c r="T158" i="1"/>
  <c r="U158" i="1"/>
  <c r="V158" i="1" s="1"/>
  <c r="U159" i="1"/>
  <c r="Q159" i="1"/>
  <c r="R159" i="1"/>
  <c r="S159" i="1" s="1"/>
  <c r="T159" i="1"/>
  <c r="Q160" i="1"/>
  <c r="R160" i="1"/>
  <c r="S160" i="1"/>
  <c r="T160" i="1"/>
  <c r="U160" i="1"/>
  <c r="V160" i="1" s="1"/>
  <c r="U161" i="1"/>
  <c r="Q161" i="1"/>
  <c r="R161" i="1"/>
  <c r="S161" i="1" s="1"/>
  <c r="T161" i="1"/>
  <c r="V161" i="1"/>
  <c r="Q162" i="1"/>
  <c r="R162" i="1"/>
  <c r="S162" i="1"/>
  <c r="T162" i="1"/>
  <c r="U162" i="1"/>
  <c r="V162" i="1" s="1"/>
  <c r="U163" i="1"/>
  <c r="Q163" i="1"/>
  <c r="R163" i="1"/>
  <c r="S163" i="1" s="1"/>
  <c r="T163" i="1"/>
  <c r="V163" i="1" s="1"/>
  <c r="Q164" i="1"/>
  <c r="R164" i="1"/>
  <c r="S164" i="1" s="1"/>
  <c r="T164" i="1"/>
  <c r="U164" i="1"/>
  <c r="V164" i="1" s="1"/>
  <c r="U165" i="1"/>
  <c r="Q165" i="1"/>
  <c r="R165" i="1"/>
  <c r="S165" i="1" s="1"/>
  <c r="T165" i="1"/>
  <c r="V165" i="1"/>
  <c r="Q166" i="1"/>
  <c r="R166" i="1"/>
  <c r="S166" i="1" s="1"/>
  <c r="T166" i="1"/>
  <c r="U166" i="1"/>
  <c r="V166" i="1" s="1"/>
  <c r="U167" i="1"/>
  <c r="Q167" i="1"/>
  <c r="R167" i="1"/>
  <c r="S167" i="1" s="1"/>
  <c r="T167" i="1"/>
  <c r="Q168" i="1"/>
  <c r="R168" i="1"/>
  <c r="S168" i="1"/>
  <c r="T168" i="1"/>
  <c r="U168" i="1"/>
  <c r="V168" i="1" s="1"/>
  <c r="U169" i="1"/>
  <c r="Q169" i="1"/>
  <c r="R169" i="1"/>
  <c r="S169" i="1" s="1"/>
  <c r="T169" i="1"/>
  <c r="V169" i="1"/>
  <c r="Q170" i="1"/>
  <c r="R170" i="1"/>
  <c r="S170" i="1"/>
  <c r="T170" i="1"/>
  <c r="U170" i="1"/>
  <c r="V170" i="1" s="1"/>
  <c r="U171" i="1"/>
  <c r="Q171" i="1"/>
  <c r="R171" i="1"/>
  <c r="S171" i="1" s="1"/>
  <c r="T171" i="1"/>
  <c r="V171" i="1" s="1"/>
  <c r="Q172" i="1"/>
  <c r="R172" i="1"/>
  <c r="S172" i="1" s="1"/>
  <c r="T172" i="1"/>
  <c r="U172" i="1"/>
  <c r="V172" i="1" s="1"/>
  <c r="U173" i="1"/>
  <c r="Q173" i="1"/>
  <c r="R173" i="1"/>
  <c r="S173" i="1" s="1"/>
  <c r="T173" i="1"/>
  <c r="V173" i="1"/>
  <c r="Q174" i="1"/>
  <c r="R174" i="1"/>
  <c r="S174" i="1" s="1"/>
  <c r="T174" i="1"/>
  <c r="U174" i="1"/>
  <c r="V174" i="1" s="1"/>
  <c r="Q175" i="1"/>
  <c r="R175" i="1"/>
  <c r="S175" i="1" s="1"/>
  <c r="T175" i="1"/>
  <c r="U175" i="1"/>
  <c r="V175" i="1"/>
  <c r="Q176" i="1"/>
  <c r="R176" i="1"/>
  <c r="S176" i="1" s="1"/>
  <c r="T176" i="1"/>
  <c r="U176" i="1"/>
  <c r="V176" i="1" s="1"/>
  <c r="U177" i="1"/>
  <c r="V177" i="1" s="1"/>
  <c r="Q177" i="1"/>
  <c r="R177" i="1"/>
  <c r="S177" i="1" s="1"/>
  <c r="T177" i="1"/>
  <c r="Q178" i="1"/>
  <c r="R178" i="1"/>
  <c r="S178" i="1"/>
  <c r="T178" i="1"/>
  <c r="U178" i="1"/>
  <c r="V178" i="1" s="1"/>
  <c r="U179" i="1"/>
  <c r="Q179" i="1"/>
  <c r="T179" i="1"/>
  <c r="V179" i="1" s="1"/>
  <c r="Q180" i="1"/>
  <c r="R180" i="1"/>
  <c r="S180" i="1"/>
  <c r="T180" i="1"/>
  <c r="U180" i="1"/>
  <c r="V180" i="1" s="1"/>
  <c r="U181" i="1"/>
  <c r="Q181" i="1"/>
  <c r="T181" i="1"/>
  <c r="V181" i="1" s="1"/>
  <c r="Q182" i="1"/>
  <c r="R182" i="1"/>
  <c r="S182" i="1"/>
  <c r="T182" i="1"/>
  <c r="U182" i="1"/>
  <c r="V182" i="1" s="1"/>
  <c r="U183" i="1"/>
  <c r="Q183" i="1"/>
  <c r="R183" i="1"/>
  <c r="S183" i="1" s="1"/>
  <c r="T183" i="1"/>
  <c r="Q184" i="1"/>
  <c r="R184" i="1"/>
  <c r="T184" i="1"/>
  <c r="U184" i="1"/>
  <c r="V184" i="1" s="1"/>
  <c r="U185" i="1"/>
  <c r="Q185" i="1"/>
  <c r="T185" i="1"/>
  <c r="V185" i="1" s="1"/>
  <c r="Q186" i="1"/>
  <c r="R186" i="1"/>
  <c r="S186" i="1"/>
  <c r="T186" i="1"/>
  <c r="U186" i="1"/>
  <c r="V186" i="1" s="1"/>
  <c r="U187" i="1"/>
  <c r="Q187" i="1"/>
  <c r="T187" i="1"/>
  <c r="V187" i="1" s="1"/>
  <c r="Q188" i="1"/>
  <c r="S188" i="1" s="1"/>
  <c r="R188" i="1"/>
  <c r="T188" i="1"/>
  <c r="U188" i="1"/>
  <c r="V188" i="1" s="1"/>
  <c r="U189" i="1"/>
  <c r="Q189" i="1"/>
  <c r="R189" i="1"/>
  <c r="S189" i="1" s="1"/>
  <c r="T189" i="1"/>
  <c r="Q190" i="1"/>
  <c r="R190" i="1"/>
  <c r="S190" i="1"/>
  <c r="T190" i="1"/>
  <c r="U190" i="1"/>
  <c r="V190" i="1" s="1"/>
  <c r="U191" i="1"/>
  <c r="V191" i="1" s="1"/>
  <c r="Q191" i="1"/>
  <c r="T191" i="1"/>
  <c r="Q192" i="1"/>
  <c r="S192" i="1" s="1"/>
  <c r="R192" i="1"/>
  <c r="T192" i="1"/>
  <c r="U192" i="1"/>
  <c r="V192" i="1" s="1"/>
  <c r="U193" i="1"/>
  <c r="Q193" i="1"/>
  <c r="T193" i="1"/>
  <c r="V193" i="1" s="1"/>
  <c r="Q194" i="1"/>
  <c r="R194" i="1"/>
  <c r="T194" i="1"/>
  <c r="U194" i="1"/>
  <c r="V194" i="1" s="1"/>
  <c r="U195" i="1"/>
  <c r="Q195" i="1"/>
  <c r="T195" i="1"/>
  <c r="Q196" i="1"/>
  <c r="S196" i="1" s="1"/>
  <c r="R196" i="1"/>
  <c r="T196" i="1"/>
  <c r="U196" i="1"/>
  <c r="V196" i="1" s="1"/>
  <c r="U197" i="1"/>
  <c r="Q197" i="1"/>
  <c r="T197" i="1"/>
  <c r="Q198" i="1"/>
  <c r="R198" i="1"/>
  <c r="S198" i="1" s="1"/>
  <c r="T198" i="1"/>
  <c r="U198" i="1"/>
  <c r="V198" i="1" s="1"/>
  <c r="U199" i="1"/>
  <c r="Q199" i="1"/>
  <c r="T199" i="1"/>
  <c r="V199" i="1" l="1"/>
  <c r="S194" i="1"/>
  <c r="S184" i="1"/>
  <c r="V167" i="1"/>
  <c r="V159" i="1"/>
  <c r="V151" i="1"/>
  <c r="V57" i="1"/>
  <c r="V197" i="1"/>
  <c r="V195" i="1"/>
  <c r="V189" i="1"/>
  <c r="V183" i="1"/>
  <c r="R199" i="1"/>
  <c r="S199" i="1" s="1"/>
  <c r="R197" i="1"/>
  <c r="S197" i="1" s="1"/>
  <c r="R195" i="1"/>
  <c r="S195" i="1" s="1"/>
  <c r="R193" i="1"/>
  <c r="S193" i="1" s="1"/>
  <c r="R187" i="1"/>
  <c r="S187" i="1" s="1"/>
  <c r="R181" i="1"/>
  <c r="S181" i="1" s="1"/>
  <c r="R191" i="1"/>
  <c r="S191" i="1" s="1"/>
  <c r="R185" i="1"/>
  <c r="S185" i="1" s="1"/>
  <c r="R179" i="1"/>
  <c r="S179" i="1" s="1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" i="3"/>
  <c r="Q5" i="1"/>
  <c r="R5" i="1" l="1"/>
  <c r="S5" i="1" s="1"/>
  <c r="V5" i="1"/>
</calcChain>
</file>

<file path=xl/connections.xml><?xml version="1.0" encoding="utf-8"?>
<connections xmlns="http://schemas.openxmlformats.org/spreadsheetml/2006/main">
  <connection id="1" name="Gleitzeit" type="6" refreshedVersion="2" background="1" saveData="1">
    <textPr sourceFile="C:\Dateien Excel\Musterdateien Buch\Kap_06_neu\Beispieldateien_neu\Gleitzeit.txt" decimal="," thousands=".">
      <textFields count="4">
        <textField/>
        <textField/>
        <textField/>
        <textField/>
      </textFields>
    </textPr>
  </connection>
  <connection id="2" name="Rohdaten" type="6" refreshedVersion="4" background="1" saveData="1">
    <textPr sourceFile="C:\EiP3\Beispieldateien 06\Rohdaten.txt" decimal="," thousands=".">
      <textFields count="25">
        <textField/>
        <textField/>
        <textField/>
        <textField type="skip"/>
        <textField type="skip"/>
        <textField type="skip"/>
        <textField type="skip"/>
        <textField/>
        <textField/>
        <textField/>
        <textField/>
        <textField type="skip"/>
        <textField type="skip"/>
        <textField type="skip"/>
        <textField type="skip"/>
        <textField type="skip"/>
        <textField/>
        <textField/>
        <textField/>
        <textField/>
        <textField/>
        <textField type="skip"/>
        <textField/>
        <textField/>
        <textField/>
      </textFields>
    </textPr>
  </connection>
  <connection id="3" name="Urlaub" type="6" refreshedVersion="2" background="1" saveData="1">
    <textPr sourceFile="C:\Dateien Excel\Musterdateien Buch\Kap_06_neu\Beispieldateien_neu\Urlaub.txt" decimal="," thousands=".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<sst xmlns="http://schemas.openxmlformats.org/spreadsheetml/2006/main" count="2382" uniqueCount="377">
  <si>
    <t>PrsNr</t>
  </si>
  <si>
    <t>Vorname</t>
  </si>
  <si>
    <t>Name</t>
  </si>
  <si>
    <t>Abteilung</t>
  </si>
  <si>
    <t>Kostenstelle</t>
  </si>
  <si>
    <t>KSt_lang</t>
  </si>
  <si>
    <t>Vorgesetzter</t>
  </si>
  <si>
    <t>GdB</t>
  </si>
  <si>
    <t>Tariftyp</t>
  </si>
  <si>
    <t>IRWAZ</t>
  </si>
  <si>
    <t>Tarifgruppe</t>
  </si>
  <si>
    <t>Tarifstufe</t>
  </si>
  <si>
    <t>Grundentgelt</t>
  </si>
  <si>
    <t>LZinProz</t>
  </si>
  <si>
    <t>Freiwillige Zulage</t>
  </si>
  <si>
    <t>Antje</t>
  </si>
  <si>
    <t>Alberti</t>
  </si>
  <si>
    <t>JA</t>
  </si>
  <si>
    <t>Lager Waren</t>
  </si>
  <si>
    <t>Jansen</t>
  </si>
  <si>
    <t>Tarif</t>
  </si>
  <si>
    <t>EG09</t>
  </si>
  <si>
    <t>fix</t>
  </si>
  <si>
    <t>Dieter</t>
  </si>
  <si>
    <t>Alpermann</t>
  </si>
  <si>
    <t>FI</t>
  </si>
  <si>
    <t>Finanzen</t>
  </si>
  <si>
    <t>Lahm</t>
  </si>
  <si>
    <t>EG05</t>
  </si>
  <si>
    <t>Christiane</t>
  </si>
  <si>
    <t>Altmeyer</t>
  </si>
  <si>
    <t>WI</t>
  </si>
  <si>
    <t>Versuchswerkstatt Lager</t>
  </si>
  <si>
    <t>Fandrich</t>
  </si>
  <si>
    <t>Birgit</t>
  </si>
  <si>
    <t>Appel</t>
  </si>
  <si>
    <t>GF</t>
  </si>
  <si>
    <t>Geschäftsleitung</t>
  </si>
  <si>
    <t>Konrad</t>
  </si>
  <si>
    <t>Bernhard</t>
  </si>
  <si>
    <t>Backes</t>
  </si>
  <si>
    <t>AB</t>
  </si>
  <si>
    <t>Vertrieb</t>
  </si>
  <si>
    <t>Aufdermauer</t>
  </si>
  <si>
    <t>EG03</t>
  </si>
  <si>
    <t>Domenico</t>
  </si>
  <si>
    <t>Bagheri</t>
  </si>
  <si>
    <t>HR</t>
  </si>
  <si>
    <t>Personal</t>
  </si>
  <si>
    <t>Paatz</t>
  </si>
  <si>
    <t>EG12</t>
  </si>
  <si>
    <t>bz_36</t>
  </si>
  <si>
    <t>Bernd</t>
  </si>
  <si>
    <t>Bamberger</t>
  </si>
  <si>
    <t>AT</t>
  </si>
  <si>
    <t>Claus</t>
  </si>
  <si>
    <t>Barich</t>
  </si>
  <si>
    <t>EG08</t>
  </si>
  <si>
    <t>Dirk</t>
  </si>
  <si>
    <t>Battista</t>
  </si>
  <si>
    <t>Dietrich</t>
  </si>
  <si>
    <t>Bauermeister</t>
  </si>
  <si>
    <t>NG</t>
  </si>
  <si>
    <t>Versand</t>
  </si>
  <si>
    <t>Baumgärtel</t>
  </si>
  <si>
    <t>ON</t>
  </si>
  <si>
    <t>Versuchswerkstatt</t>
  </si>
  <si>
    <t>Jülich</t>
  </si>
  <si>
    <t>Denise</t>
  </si>
  <si>
    <t>Becker</t>
  </si>
  <si>
    <t>EG11</t>
  </si>
  <si>
    <t>Anette</t>
  </si>
  <si>
    <t>Behles</t>
  </si>
  <si>
    <t>Lager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</si>
  <si>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</si>
  <si>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</si>
  <si>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</si>
  <si>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</si>
  <si>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</si>
  <si>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</si>
  <si>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</si>
  <si>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</si>
  <si>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</si>
  <si>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Geschäftsbereichsleitung</t>
  </si>
  <si>
    <t>Friedrich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</si>
  <si>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</si>
  <si>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</si>
  <si>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</si>
  <si>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</si>
  <si>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</si>
  <si>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</si>
  <si>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</si>
  <si>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</si>
  <si>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</si>
  <si>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</si>
  <si>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</si>
  <si>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</si>
  <si>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EDV</t>
  </si>
  <si>
    <t>Hansen</t>
  </si>
  <si>
    <t>Boris</t>
  </si>
  <si>
    <t>Bolling</t>
  </si>
  <si>
    <t>Bosch</t>
  </si>
  <si>
    <t>EG13</t>
  </si>
  <si>
    <t>nd_36</t>
  </si>
  <si>
    <t>Brandt</t>
  </si>
  <si>
    <t>Kunze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</si>
  <si>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</si>
  <si>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</si>
  <si>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</si>
  <si>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</si>
  <si>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</si>
  <si>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</si>
  <si>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</si>
  <si>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</si>
  <si>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</si>
  <si>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</si>
  <si>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Einkauf</t>
  </si>
  <si>
    <t>Buddenberg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</si>
  <si>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</si>
  <si>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</si>
  <si>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</si>
  <si>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</si>
  <si>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</si>
  <si>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</si>
  <si>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</si>
  <si>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</si>
  <si>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</si>
  <si>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</si>
  <si>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</si>
  <si>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</si>
  <si>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</si>
  <si>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</si>
  <si>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</si>
  <si>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</si>
  <si>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</si>
  <si>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</si>
  <si>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</si>
  <si>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</si>
  <si>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</si>
  <si>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</si>
  <si>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</si>
  <si>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</si>
  <si>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</si>
  <si>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</si>
  <si>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</si>
  <si>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</si>
  <si>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</si>
  <si>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</si>
  <si>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</si>
  <si>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</si>
  <si>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</si>
  <si>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</si>
  <si>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</si>
  <si>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</si>
  <si>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</si>
  <si>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</si>
  <si>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</si>
  <si>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</si>
  <si>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</si>
  <si>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</si>
  <si>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</si>
  <si>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</si>
  <si>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</si>
  <si>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</si>
  <si>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</si>
  <si>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</si>
  <si>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</si>
  <si>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</si>
  <si>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</si>
  <si>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</si>
  <si>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</si>
  <si>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Christoph</t>
  </si>
  <si>
    <t>Erhardt</t>
  </si>
  <si>
    <t>Albrecht</t>
  </si>
  <si>
    <t>Ermisch</t>
  </si>
  <si>
    <t>DG</t>
  </si>
  <si>
    <t>Wickelei</t>
  </si>
  <si>
    <t>Jeschke</t>
  </si>
  <si>
    <t>Edgard</t>
  </si>
  <si>
    <t>Frederich</t>
  </si>
  <si>
    <t>Anke</t>
  </si>
  <si>
    <t>Fuchs</t>
  </si>
  <si>
    <t>bz_18</t>
  </si>
  <si>
    <t>Fürsch</t>
  </si>
  <si>
    <t>US</t>
  </si>
  <si>
    <t>Forschung &amp; Entwicklung</t>
  </si>
  <si>
    <t>Melillo</t>
  </si>
  <si>
    <t>nd_12</t>
  </si>
  <si>
    <t>Galette</t>
  </si>
  <si>
    <t>STH</t>
  </si>
  <si>
    <t>Mechanische Fertigung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</si>
  <si>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</si>
  <si>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</si>
  <si>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</si>
  <si>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</si>
  <si>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</si>
  <si>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</si>
  <si>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</si>
  <si>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</si>
  <si>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</si>
  <si>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</si>
  <si>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</si>
  <si>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</si>
  <si>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</si>
  <si>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</si>
  <si>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</si>
  <si>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</si>
  <si>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</si>
  <si>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</si>
  <si>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Marketing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</si>
  <si>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</si>
  <si>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</si>
  <si>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</si>
  <si>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</si>
  <si>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</si>
  <si>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</si>
  <si>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</si>
  <si>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</si>
  <si>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</si>
  <si>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</si>
  <si>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</si>
  <si>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</si>
  <si>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</si>
  <si>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</si>
  <si>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</si>
  <si>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</si>
  <si>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</si>
  <si>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</si>
  <si>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</si>
  <si>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</si>
  <si>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</si>
  <si>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AJ1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</si>
  <si>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</si>
  <si>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</si>
  <si>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</si>
  <si>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</si>
  <si>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</si>
  <si>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</si>
  <si>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</si>
  <si>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</si>
  <si>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</si>
  <si>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</si>
  <si>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</si>
  <si>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</si>
  <si>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</si>
  <si>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</si>
  <si>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</si>
  <si>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</si>
  <si>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</si>
  <si>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</si>
  <si>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</si>
  <si>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</si>
  <si>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</si>
  <si>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</si>
  <si>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</si>
  <si>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</si>
  <si>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</si>
  <si>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</si>
  <si>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</si>
  <si>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</si>
  <si>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AJ2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</si>
  <si>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</si>
  <si>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</si>
  <si>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</si>
  <si>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</si>
  <si>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</si>
  <si>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</si>
  <si>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</si>
  <si>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</si>
  <si>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</si>
  <si>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</si>
  <si>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</si>
  <si>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</si>
  <si>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</si>
  <si>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</si>
  <si>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</si>
  <si>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</si>
  <si>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</si>
  <si>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</si>
  <si>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</si>
  <si>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</si>
  <si>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</si>
  <si>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</si>
  <si>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</si>
  <si>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</si>
  <si>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</si>
  <si>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</si>
  <si>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</si>
  <si>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</si>
  <si>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</si>
  <si>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</si>
  <si>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</si>
  <si>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</si>
  <si>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</si>
  <si>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</si>
  <si>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</si>
  <si>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</si>
  <si>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</si>
  <si>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</si>
  <si>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</si>
  <si>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</si>
  <si>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</si>
  <si>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</si>
  <si>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</si>
  <si>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</si>
  <si>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</si>
  <si>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</si>
  <si>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</si>
  <si>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</si>
  <si>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</si>
  <si>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</si>
  <si>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</si>
  <si>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</si>
  <si>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</si>
  <si>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</si>
  <si>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</si>
  <si>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</si>
  <si>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</si>
  <si>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</si>
  <si>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</si>
  <si>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</si>
  <si>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</si>
  <si>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</si>
  <si>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</si>
  <si>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</si>
  <si>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</si>
  <si>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</si>
  <si>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</si>
  <si>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</si>
  <si>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</si>
  <si>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</si>
  <si>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</si>
  <si>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</si>
  <si>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</si>
  <si>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</si>
  <si>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</si>
  <si>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</si>
  <si>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</si>
  <si>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</si>
  <si>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</si>
  <si>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</si>
  <si>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</si>
  <si>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</si>
  <si>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</si>
  <si>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</si>
  <si>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</si>
  <si>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</si>
  <si>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</si>
  <si>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</si>
  <si>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</si>
  <si>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</si>
  <si>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</si>
  <si>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Nachname</t>
  </si>
  <si>
    <t>Resturlaub</t>
  </si>
  <si>
    <t>Wölfel</t>
  </si>
  <si>
    <t>Bastian</t>
  </si>
  <si>
    <t>Blank</t>
  </si>
  <si>
    <t>Hotop</t>
  </si>
  <si>
    <t>Knaflic</t>
  </si>
  <si>
    <t>Krakow</t>
  </si>
  <si>
    <t>Reinart-Lissmann</t>
  </si>
  <si>
    <t>Derek</t>
  </si>
  <si>
    <t>Dietmar</t>
  </si>
  <si>
    <t>Bertina</t>
  </si>
  <si>
    <t>Tageswert</t>
  </si>
  <si>
    <t>Betrag RU</t>
  </si>
  <si>
    <t>Monats-entgelt</t>
  </si>
  <si>
    <t>Tagesfaktor:</t>
  </si>
  <si>
    <t>Gleitzeitsaldo</t>
  </si>
  <si>
    <t>Gleitzeit neu</t>
  </si>
  <si>
    <t>Gleitzeit-stand</t>
  </si>
  <si>
    <t>Stunden-wert</t>
  </si>
  <si>
    <t>Betrag GZ</t>
  </si>
  <si>
    <t>Wochenfaktor:</t>
  </si>
  <si>
    <t>Urlaubsanspruch</t>
  </si>
  <si>
    <t>Strauß</t>
  </si>
  <si>
    <t>AJ3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</si>
</sst>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5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8" fontId="3" fillId="0" borderId="0" xfId="0" applyNumberFormat="1" applyFont="1"/>
    <xf numFmtId="0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0" fontId="2" fillId="0" borderId="0" xfId="0" applyFont="1" applyFill="1"/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5" borderId="0" xfId="0" applyFont="1" applyFill="1" applyAlignment="1">
      <alignment vertical="center" wrapText="1"/>
    </xf>
    <xf numFmtId="0" fontId="2" fillId="5" borderId="0" xfId="0" applyFont="1" applyFill="1" applyAlignment="1">
      <alignment vertical="center"/>
    </xf>
    <xf numFmtId="0" fontId="3" fillId="2" borderId="0" xfId="0" applyFont="1" applyFill="1"/>
    <xf numFmtId="0" fontId="3" fillId="3" borderId="0" xfId="0" applyFont="1" applyFill="1"/>
    <xf numFmtId="0" fontId="4" fillId="6" borderId="0" xfId="0" applyFont="1" applyFill="1" applyAlignment="1">
      <alignment horizontal="right"/>
    </xf>
    <xf numFmtId="0" fontId="4" fillId="6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Rohdaten" fillFormulas="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Urlaub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Gleitzeit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9"/>
  <sheetViews>
    <sheetView tabSelected="1" workbookViewId="0">
      <pane xSplit="3" ySplit="4" topLeftCell="M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RowHeight="15" x14ac:dyDescent="0.25"/>
  <cols>
    <col min="1" max="1" width="5.85546875" style="2" bestFit="1" customWidth="1"/>
    <col min="2" max="2" width="10.85546875" style="2" bestFit="1" customWidth="1"/>
    <col min="3" max="3" width="22" style="2" customWidth="1"/>
    <col min="4" max="4" width="9.7109375" style="2" bestFit="1" customWidth="1"/>
    <col min="5" max="5" width="12.140625" style="2" bestFit="1" customWidth="1"/>
    <col min="6" max="6" width="22.42578125" style="2" hidden="1" customWidth="1"/>
    <col min="7" max="7" width="11.5703125" style="2" hidden="1" customWidth="1"/>
    <col min="8" max="8" width="4.7109375" style="2" bestFit="1" customWidth="1"/>
    <col min="9" max="9" width="7.85546875" style="2" bestFit="1" customWidth="1"/>
    <col min="10" max="10" width="7" style="2" bestFit="1" customWidth="1"/>
    <col min="11" max="11" width="19.140625" style="2" hidden="1" customWidth="1"/>
    <col min="12" max="12" width="8.42578125" style="2" hidden="1" customWidth="1"/>
    <col min="13" max="13" width="13" style="2" bestFit="1" customWidth="1"/>
    <col min="14" max="14" width="8.42578125" style="2" customWidth="1"/>
    <col min="15" max="15" width="10.42578125" style="2" customWidth="1"/>
    <col min="16" max="17" width="10.5703125" style="2" customWidth="1"/>
    <col min="18" max="18" width="10.140625" style="2" customWidth="1"/>
    <col min="19" max="19" width="10.5703125" style="2" customWidth="1"/>
    <col min="20" max="20" width="9.42578125" style="2" customWidth="1"/>
    <col min="21" max="22" width="11.42578125" style="2" customWidth="1"/>
    <col min="23" max="16384" width="11.42578125" style="2"/>
  </cols>
  <sheetData>
    <row r="1" spans="1:24" s="8" customFormat="1" x14ac:dyDescent="0.25"/>
    <row r="2" spans="1:24" s="8" customFormat="1" x14ac:dyDescent="0.25"/>
    <row r="3" spans="1:24" s="8" customFormat="1" x14ac:dyDescent="0.25"/>
    <row r="4" spans="1:24" s="1" customFormat="1" ht="30" x14ac:dyDescent="0.2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9" t="s">
        <v>11</v>
      </c>
      <c r="M4" s="9" t="s">
        <v>12</v>
      </c>
      <c r="N4" s="9" t="s">
        <v>13</v>
      </c>
      <c r="O4" s="10" t="s">
        <v>14</v>
      </c>
      <c r="P4" s="12" t="s">
        <v>366</v>
      </c>
      <c r="Q4" s="13" t="s">
        <v>353</v>
      </c>
      <c r="R4" s="13" t="s">
        <v>364</v>
      </c>
      <c r="S4" s="13" t="s">
        <v>365</v>
      </c>
      <c r="T4" s="12" t="s">
        <v>370</v>
      </c>
      <c r="U4" s="12" t="s">
        <v>371</v>
      </c>
      <c r="V4" s="12" t="s">
        <v>372</v>
      </c>
      <c r="W4" s="11"/>
      <c r="X4" s="11"/>
    </row>
    <row r="5" spans="1:24" x14ac:dyDescent="0.25">
      <c r="A5" s="2">
        <v>1001</v>
      </c>
      <c r="B5" s="2" t="s">
        <v>15</v>
      </c>
      <c r="C5" s="2" t="s">
        <v>16</v>
      </c>
      <c r="D5" s="2" t="s">
        <v>17</v>
      </c>
      <c r="E5" s="2">
        <v>64000</v>
      </c>
      <c r="F5" s="2" t="s">
        <v>18</v>
      </c>
      <c r="G5" s="2" t="s">
        <v>19</v>
      </c>
      <c r="I5" s="2" t="s">
        <v>20</v>
      </c>
      <c r="J5" s="2">
        <v>35</v>
      </c>
      <c r="K5" s="2" t="s">
        <v>21</v>
      </c>
      <c r="L5" s="2" t="s">
        <v>22</v>
      </c>
      <c r="M5" s="3">
        <v>2608</v>
      </c>
      <c r="N5" s="4">
        <v>9</v>
      </c>
      <c r="P5" s="5">
        <f>ROUND(IF(Tariftyp="AT",Grundentgelt,Grundentgelt*(1+LZProzent/100)*IRWAZ/35+FWZ),2)</f>
        <v>2842.72</v>
      </c>
      <c r="Q5" s="2">
        <f>VLOOKUP(A5,Resturlaub!Urlaub,4,FALSE)</f>
        <v>8</v>
      </c>
      <c r="R5" s="5">
        <f t="shared" ref="R5:R68" si="0">ROUND(Monatsentgelt/Tagesfaktor,2)</f>
        <v>130.69999999999999</v>
      </c>
      <c r="S5" s="5">
        <f t="shared" ref="S5:S68" si="1">ROUND(Tageswert*Resturlaub,2)</f>
        <v>1045.5999999999999</v>
      </c>
      <c r="T5" s="2">
        <f>VLOOKUP(A5,Gleitzeitsaldo,5,FALSE)</f>
        <v>44.36</v>
      </c>
      <c r="U5" s="5">
        <f>ROUND(Monatsentgelt/(IRWAZ*Wochenfaktor),2)</f>
        <v>18.670000000000002</v>
      </c>
      <c r="V5" s="6">
        <f t="shared" ref="V5:V68" si="2">ROUND(Gleitzeitstand*Stundenwert,2)</f>
        <v>828.2</v>
      </c>
    </row>
    <row r="6" spans="1:24" x14ac:dyDescent="0.25">
      <c r="A6" s="2">
        <v>1020</v>
      </c>
      <c r="B6" s="2" t="s">
        <v>23</v>
      </c>
      <c r="C6" s="2" t="s">
        <v>24</v>
      </c>
      <c r="D6" s="2" t="s">
        <v>25</v>
      </c>
      <c r="E6" s="2">
        <v>25000</v>
      </c>
      <c r="F6" s="2" t="s">
        <v>26</v>
      </c>
      <c r="G6" s="2" t="s">
        <v>27</v>
      </c>
      <c r="I6" s="2" t="s">
        <v>20</v>
      </c>
      <c r="J6" s="2">
        <v>40</v>
      </c>
      <c r="K6" s="2" t="s">
        <v>28</v>
      </c>
      <c r="L6" s="2" t="s">
        <v>22</v>
      </c>
      <c r="M6" s="3">
        <v>2167.5</v>
      </c>
      <c r="N6" s="4">
        <v>8</v>
      </c>
      <c r="P6" s="5">
        <f>ROUND(IF(Tariftyp="AT",Grundentgelt,Grundentgelt*(1+LZProzent/100)*IRWAZ/35+FWZ),2)</f>
        <v>2675.31</v>
      </c>
      <c r="Q6" s="2">
        <f>VLOOKUP(A6,Resturlaub!Urlaub,4,FALSE)</f>
        <v>5</v>
      </c>
      <c r="R6" s="5">
        <f t="shared" si="0"/>
        <v>123</v>
      </c>
      <c r="S6" s="5">
        <f t="shared" si="1"/>
        <v>615</v>
      </c>
      <c r="T6" s="2">
        <f>VLOOKUP(A6,Gleitzeitsaldo,5,FALSE)</f>
        <v>0</v>
      </c>
      <c r="U6" s="5">
        <f t="shared" ref="U5:U68" si="3">ROUND(Monatsentgelt/(IRWAZ*Wochenfaktor),2)</f>
        <v>15.38</v>
      </c>
      <c r="V6" s="5">
        <f t="shared" si="2"/>
        <v>0</v>
      </c>
    </row>
    <row r="7" spans="1:24" x14ac:dyDescent="0.25">
      <c r="A7" s="2">
        <v>1027</v>
      </c>
      <c r="B7" s="2" t="s">
        <v>29</v>
      </c>
      <c r="C7" s="2" t="s">
        <v>30</v>
      </c>
      <c r="D7" s="2" t="s">
        <v>31</v>
      </c>
      <c r="E7" s="2">
        <v>51020</v>
      </c>
      <c r="F7" s="2" t="s">
        <v>32</v>
      </c>
      <c r="G7" s="2" t="s">
        <v>33</v>
      </c>
      <c r="I7" s="2" t="s">
        <v>20</v>
      </c>
      <c r="J7" s="2">
        <v>25</v>
      </c>
      <c r="K7" s="2" t="s">
        <v>28</v>
      </c>
      <c r="L7" s="2" t="s">
        <v>22</v>
      </c>
      <c r="M7" s="3">
        <v>2167.5</v>
      </c>
      <c r="N7" s="4">
        <v>9</v>
      </c>
      <c r="O7" s="3">
        <v>132</v>
      </c>
      <c r="P7" s="5">
        <f>ROUND(IF(Tariftyp="AT",Grundentgelt,Grundentgelt*(1+LZProzent/100)*IRWAZ/35+FWZ),2)</f>
        <v>1819.55</v>
      </c>
      <c r="Q7" s="2">
        <f>VLOOKUP(A7,Resturlaub!Urlaub,4,FALSE)</f>
        <v>10</v>
      </c>
      <c r="R7" s="5">
        <f t="shared" si="0"/>
        <v>83.66</v>
      </c>
      <c r="S7" s="5">
        <f t="shared" si="1"/>
        <v>836.6</v>
      </c>
      <c r="T7" s="2">
        <f>VLOOKUP(A7,Gleitzeitsaldo,5,FALSE)</f>
        <v>24.84</v>
      </c>
      <c r="U7" s="5">
        <f t="shared" si="3"/>
        <v>16.73</v>
      </c>
      <c r="V7" s="5">
        <f t="shared" si="2"/>
        <v>415.57</v>
      </c>
    </row>
    <row r="8" spans="1:24" x14ac:dyDescent="0.25">
      <c r="A8" s="2">
        <v>1031</v>
      </c>
      <c r="B8" s="2" t="s">
        <v>34</v>
      </c>
      <c r="C8" s="2" t="s">
        <v>35</v>
      </c>
      <c r="D8" s="2" t="s">
        <v>36</v>
      </c>
      <c r="E8" s="2">
        <v>55000</v>
      </c>
      <c r="F8" s="2" t="s">
        <v>37</v>
      </c>
      <c r="G8" s="2" t="s">
        <v>38</v>
      </c>
      <c r="I8" s="2" t="s">
        <v>20</v>
      </c>
      <c r="J8" s="2">
        <v>35</v>
      </c>
      <c r="K8" s="2" t="s">
        <v>21</v>
      </c>
      <c r="L8" s="2" t="s">
        <v>22</v>
      </c>
      <c r="M8" s="3">
        <v>2608</v>
      </c>
      <c r="N8" s="4">
        <v>10</v>
      </c>
      <c r="P8" s="5">
        <f>ROUND(IF(Tariftyp="AT",Grundentgelt,Grundentgelt*(1+LZProzent/100)*IRWAZ/35+FWZ),2)</f>
        <v>2868.8</v>
      </c>
      <c r="Q8" s="2">
        <f>VLOOKUP(A8,Resturlaub!Urlaub,4,FALSE)</f>
        <v>8</v>
      </c>
      <c r="R8" s="5">
        <f t="shared" si="0"/>
        <v>131.9</v>
      </c>
      <c r="S8" s="5">
        <f t="shared" si="1"/>
        <v>1055.2</v>
      </c>
      <c r="T8" s="2">
        <f>VLOOKUP(A8,Gleitzeitsaldo,5,FALSE)</f>
        <v>43.73</v>
      </c>
      <c r="U8" s="5">
        <f t="shared" si="3"/>
        <v>18.84</v>
      </c>
      <c r="V8" s="5">
        <f t="shared" si="2"/>
        <v>823.87</v>
      </c>
    </row>
    <row r="9" spans="1:24" x14ac:dyDescent="0.25">
      <c r="A9" s="2">
        <v>1034</v>
      </c>
      <c r="B9" s="2" t="s">
        <v>39</v>
      </c>
      <c r="C9" s="2" t="s">
        <v>40</v>
      </c>
      <c r="D9" s="2" t="s">
        <v>41</v>
      </c>
      <c r="E9" s="2">
        <v>22010</v>
      </c>
      <c r="F9" s="2" t="s">
        <v>42</v>
      </c>
      <c r="G9" s="2" t="s">
        <v>43</v>
      </c>
      <c r="I9" s="2" t="s">
        <v>20</v>
      </c>
      <c r="J9" s="2">
        <v>35</v>
      </c>
      <c r="K9" s="2" t="s">
        <v>44</v>
      </c>
      <c r="L9" s="2" t="s">
        <v>22</v>
      </c>
      <c r="M9" s="3">
        <v>2091</v>
      </c>
      <c r="N9" s="4">
        <v>10</v>
      </c>
      <c r="P9" s="5">
        <f>ROUND(IF(Tariftyp="AT",Grundentgelt,Grundentgelt*(1+LZProzent/100)*IRWAZ/35+FWZ),2)</f>
        <v>2300.1</v>
      </c>
      <c r="Q9" s="2">
        <f>VLOOKUP(A9,Resturlaub!Urlaub,4,FALSE)</f>
        <v>1</v>
      </c>
      <c r="R9" s="5">
        <f t="shared" si="0"/>
        <v>105.75</v>
      </c>
      <c r="S9" s="5">
        <f t="shared" si="1"/>
        <v>105.75</v>
      </c>
      <c r="T9" s="2">
        <f>VLOOKUP(A9,Gleitzeitsaldo,5,FALSE)</f>
        <v>35.119999999999997</v>
      </c>
      <c r="U9" s="5">
        <f t="shared" si="3"/>
        <v>15.11</v>
      </c>
      <c r="V9" s="5">
        <f t="shared" si="2"/>
        <v>530.66</v>
      </c>
    </row>
    <row r="10" spans="1:24" x14ac:dyDescent="0.25">
      <c r="A10" s="2">
        <v>1048</v>
      </c>
      <c r="B10" s="2" t="s">
        <v>45</v>
      </c>
      <c r="C10" s="2" t="s">
        <v>46</v>
      </c>
      <c r="D10" s="2" t="s">
        <v>96</v>
      </c>
      <c r="E10" s="2">
        <v>49000</v>
      </c>
      <c r="F10" s="2" t="s">
        <v>97</v>
      </c>
      <c r="G10" s="2" t="s">
        <v>98</v>
      </c>
      <c r="I10" s="2" t="s">
        <v>20</v>
      </c>
      <c r="J10" s="2">
        <v>35</v>
      </c>
      <c r="K10" s="2" t="s">
        <v>50</v>
      </c>
      <c r="L10" s="2" t="s">
        <v>51</v>
      </c>
      <c r="M10" s="3">
        <v>3311.5</v>
      </c>
      <c r="N10" s="4">
        <v>10</v>
      </c>
      <c r="P10" s="5">
        <f>ROUND(IF(Tariftyp="AT",Grundentgelt,Grundentgelt*(1+LZProzent/100)*IRWAZ/35+FWZ),2)</f>
        <v>3642.65</v>
      </c>
      <c r="Q10" s="2">
        <f>VLOOKUP(A10,Resturlaub!Urlaub,4,FALSE)</f>
        <v>9</v>
      </c>
      <c r="R10" s="5">
        <f t="shared" si="0"/>
        <v>167.48</v>
      </c>
      <c r="S10" s="5">
        <f t="shared" si="1"/>
        <v>1507.32</v>
      </c>
      <c r="T10" s="2">
        <f>VLOOKUP(A10,Gleitzeitsaldo,5,FALSE)</f>
        <v>68.930000000000007</v>
      </c>
      <c r="U10" s="5">
        <f t="shared" si="3"/>
        <v>23.93</v>
      </c>
      <c r="V10" s="5">
        <f t="shared" si="2"/>
        <v>1649.49</v>
      </c>
    </row>
    <row r="11" spans="1:24" x14ac:dyDescent="0.25">
      <c r="A11" s="2">
        <v>1061</v>
      </c>
      <c r="B11" s="2" t="s">
        <v>52</v>
      </c>
      <c r="C11" s="2" t="s">
        <v>53</v>
      </c>
      <c r="D11" s="2" t="s">
        <v>47</v>
      </c>
      <c r="E11" s="2">
        <v>13200</v>
      </c>
      <c r="F11" s="2" t="s">
        <v>48</v>
      </c>
      <c r="G11" s="2" t="s">
        <v>49</v>
      </c>
      <c r="I11" s="2" t="s">
        <v>54</v>
      </c>
      <c r="J11" s="2">
        <v>40</v>
      </c>
      <c r="M11" s="3">
        <v>5461.41</v>
      </c>
      <c r="N11" s="4"/>
      <c r="P11" s="5">
        <f>ROUND(IF(Tariftyp="AT",Grundentgelt,Grundentgelt*(1+LZProzent/100)*IRWAZ/35+FWZ),2)</f>
        <v>5461.41</v>
      </c>
      <c r="Q11" s="2">
        <f>VLOOKUP(A11,Resturlaub!Urlaub,4,FALSE)</f>
        <v>2</v>
      </c>
      <c r="R11" s="5">
        <f t="shared" si="0"/>
        <v>251.1</v>
      </c>
      <c r="S11" s="5">
        <f t="shared" si="1"/>
        <v>502.2</v>
      </c>
      <c r="T11" s="2">
        <f>VLOOKUP(A11,Gleitzeitsaldo,5,FALSE)</f>
        <v>48.74</v>
      </c>
      <c r="U11" s="5">
        <f t="shared" si="3"/>
        <v>31.39</v>
      </c>
      <c r="V11" s="5">
        <f t="shared" si="2"/>
        <v>1529.95</v>
      </c>
    </row>
    <row r="12" spans="1:24" x14ac:dyDescent="0.25">
      <c r="A12" s="2">
        <v>1062</v>
      </c>
      <c r="B12" s="2" t="s">
        <v>55</v>
      </c>
      <c r="C12" s="2" t="s">
        <v>56</v>
      </c>
      <c r="D12" s="2" t="s">
        <v>175</v>
      </c>
      <c r="E12" s="2">
        <v>41000</v>
      </c>
      <c r="F12" s="2" t="s">
        <v>176</v>
      </c>
      <c r="G12" s="2" t="s">
        <v>177</v>
      </c>
      <c r="I12" s="2" t="s">
        <v>20</v>
      </c>
      <c r="J12" s="2">
        <v>38.5</v>
      </c>
      <c r="K12" s="2" t="s">
        <v>57</v>
      </c>
      <c r="L12" s="2" t="s">
        <v>22</v>
      </c>
      <c r="M12" s="3">
        <v>2413</v>
      </c>
      <c r="N12" s="4">
        <v>9</v>
      </c>
      <c r="O12" s="3">
        <v>256</v>
      </c>
      <c r="P12" s="5">
        <f>ROUND(IF(Tariftyp="AT",Grundentgelt,Grundentgelt*(1+LZProzent/100)*IRWAZ/35+FWZ),2)</f>
        <v>3149.19</v>
      </c>
      <c r="Q12" s="2">
        <f>VLOOKUP(A12,Resturlaub!Urlaub,4,FALSE)</f>
        <v>4</v>
      </c>
      <c r="R12" s="5">
        <f t="shared" si="0"/>
        <v>144.79</v>
      </c>
      <c r="S12" s="5">
        <f t="shared" si="1"/>
        <v>579.16</v>
      </c>
      <c r="T12" s="2">
        <f>VLOOKUP(A12,Gleitzeitsaldo,5,FALSE)</f>
        <v>68.349999999999994</v>
      </c>
      <c r="U12" s="5">
        <f t="shared" si="3"/>
        <v>18.8</v>
      </c>
      <c r="V12" s="5">
        <f t="shared" si="2"/>
        <v>1284.98</v>
      </c>
    </row>
    <row r="13" spans="1:24" x14ac:dyDescent="0.25">
      <c r="A13" s="2">
        <v>1095</v>
      </c>
      <c r="B13" s="2" t="s">
        <v>58</v>
      </c>
      <c r="C13" s="2" t="s">
        <v>59</v>
      </c>
      <c r="D13" s="2" t="s">
        <v>17</v>
      </c>
      <c r="E13" s="2">
        <v>64000</v>
      </c>
      <c r="F13" s="2" t="s">
        <v>18</v>
      </c>
      <c r="G13" s="2" t="s">
        <v>19</v>
      </c>
      <c r="I13" s="2" t="s">
        <v>54</v>
      </c>
      <c r="J13" s="2">
        <v>40</v>
      </c>
      <c r="M13" s="3">
        <v>5465.16</v>
      </c>
      <c r="N13" s="4"/>
      <c r="P13" s="5">
        <f>ROUND(IF(Tariftyp="AT",Grundentgelt,Grundentgelt*(1+LZProzent/100)*IRWAZ/35+FWZ),2)</f>
        <v>5465.16</v>
      </c>
      <c r="Q13" s="2">
        <f>VLOOKUP(A13,Resturlaub!Urlaub,4,FALSE)</f>
        <v>8</v>
      </c>
      <c r="R13" s="5">
        <f t="shared" si="0"/>
        <v>251.27</v>
      </c>
      <c r="S13" s="5">
        <f t="shared" si="1"/>
        <v>2010.16</v>
      </c>
      <c r="T13" s="2">
        <f>VLOOKUP(A13,Gleitzeitsaldo,5,FALSE)</f>
        <v>0</v>
      </c>
      <c r="U13" s="5">
        <f t="shared" si="3"/>
        <v>31.41</v>
      </c>
      <c r="V13" s="5">
        <f t="shared" si="2"/>
        <v>0</v>
      </c>
    </row>
    <row r="14" spans="1:24" x14ac:dyDescent="0.25">
      <c r="A14" s="2">
        <v>1096</v>
      </c>
      <c r="B14" s="2" t="s">
        <v>60</v>
      </c>
      <c r="C14" s="2" t="s">
        <v>61</v>
      </c>
      <c r="D14" s="2" t="s">
        <v>62</v>
      </c>
      <c r="E14" s="2">
        <v>65000</v>
      </c>
      <c r="F14" s="2" t="s">
        <v>63</v>
      </c>
      <c r="G14" s="2" t="s">
        <v>375</v>
      </c>
      <c r="I14" s="2" t="s">
        <v>54</v>
      </c>
      <c r="J14" s="2">
        <v>40</v>
      </c>
      <c r="M14" s="3">
        <v>5941.41</v>
      </c>
      <c r="N14" s="4"/>
      <c r="P14" s="5">
        <f>ROUND(IF(Tariftyp="AT",Grundentgelt,Grundentgelt*(1+LZProzent/100)*IRWAZ/35+FWZ),2)</f>
        <v>5941.41</v>
      </c>
      <c r="Q14" s="2">
        <f>VLOOKUP(A14,Resturlaub!Urlaub,4,FALSE)</f>
        <v>8</v>
      </c>
      <c r="R14" s="5">
        <f t="shared" si="0"/>
        <v>273.17</v>
      </c>
      <c r="S14" s="5">
        <f t="shared" si="1"/>
        <v>2185.36</v>
      </c>
      <c r="T14" s="2">
        <f>VLOOKUP(A14,Gleitzeitsaldo,5,FALSE)</f>
        <v>0</v>
      </c>
      <c r="U14" s="5">
        <f t="shared" si="3"/>
        <v>34.15</v>
      </c>
      <c r="V14" s="5">
        <f t="shared" si="2"/>
        <v>0</v>
      </c>
    </row>
    <row r="15" spans="1:24" x14ac:dyDescent="0.25">
      <c r="A15" s="2">
        <v>1097</v>
      </c>
      <c r="B15" s="2" t="s">
        <v>60</v>
      </c>
      <c r="C15" s="2" t="s">
        <v>64</v>
      </c>
      <c r="D15" s="2" t="s">
        <v>65</v>
      </c>
      <c r="E15" s="2">
        <v>44000</v>
      </c>
      <c r="F15" s="2" t="s">
        <v>66</v>
      </c>
      <c r="G15" s="2" t="s">
        <v>67</v>
      </c>
      <c r="I15" s="2" t="s">
        <v>20</v>
      </c>
      <c r="J15" s="2">
        <v>40</v>
      </c>
      <c r="K15" s="2" t="s">
        <v>44</v>
      </c>
      <c r="L15" s="2" t="s">
        <v>22</v>
      </c>
      <c r="M15" s="3">
        <v>2091</v>
      </c>
      <c r="N15" s="4">
        <v>9</v>
      </c>
      <c r="P15" s="5">
        <f>ROUND(IF(Tariftyp="AT",Grundentgelt,Grundentgelt*(1+LZProzent/100)*IRWAZ/35+FWZ),2)</f>
        <v>2604.79</v>
      </c>
      <c r="Q15" s="2">
        <f>VLOOKUP(A15,Resturlaub!Urlaub,4,FALSE)</f>
        <v>5</v>
      </c>
      <c r="R15" s="5">
        <f t="shared" si="0"/>
        <v>119.76</v>
      </c>
      <c r="S15" s="5">
        <f t="shared" si="1"/>
        <v>598.79999999999995</v>
      </c>
      <c r="T15" s="2">
        <f>VLOOKUP(A15,Gleitzeitsaldo,5,FALSE)</f>
        <v>44.75</v>
      </c>
      <c r="U15" s="5">
        <f t="shared" si="3"/>
        <v>14.97</v>
      </c>
      <c r="V15" s="5">
        <f t="shared" si="2"/>
        <v>669.91</v>
      </c>
    </row>
    <row r="16" spans="1:24" x14ac:dyDescent="0.25">
      <c r="A16" s="2">
        <v>1104</v>
      </c>
      <c r="B16" s="2" t="s">
        <v>68</v>
      </c>
      <c r="C16" s="2" t="s">
        <v>69</v>
      </c>
      <c r="D16" s="2" t="s">
        <v>17</v>
      </c>
      <c r="E16" s="2">
        <v>64000</v>
      </c>
      <c r="F16" s="2" t="s">
        <v>18</v>
      </c>
      <c r="G16" s="2" t="s">
        <v>19</v>
      </c>
      <c r="I16" s="2" t="s">
        <v>20</v>
      </c>
      <c r="J16" s="2">
        <v>35</v>
      </c>
      <c r="K16" s="2" t="s">
        <v>70</v>
      </c>
      <c r="L16" s="2" t="s">
        <v>22</v>
      </c>
      <c r="M16" s="3">
        <v>3213.5</v>
      </c>
      <c r="N16" s="4">
        <v>11</v>
      </c>
      <c r="O16" s="3">
        <v>183</v>
      </c>
      <c r="P16" s="5">
        <f>ROUND(IF(Tariftyp="AT",Grundentgelt,Grundentgelt*(1+LZProzent/100)*IRWAZ/35+FWZ),2)</f>
        <v>3749.99</v>
      </c>
      <c r="Q16" s="2">
        <f>VLOOKUP(A16,Resturlaub!Urlaub,4,FALSE)</f>
        <v>6</v>
      </c>
      <c r="R16" s="5">
        <f t="shared" si="0"/>
        <v>172.41</v>
      </c>
      <c r="S16" s="5">
        <f t="shared" si="1"/>
        <v>1034.46</v>
      </c>
      <c r="T16" s="2">
        <f>VLOOKUP(A16,Gleitzeitsaldo,5,FALSE)</f>
        <v>2.2200000000000002</v>
      </c>
      <c r="U16" s="5">
        <f t="shared" si="3"/>
        <v>24.63</v>
      </c>
      <c r="V16" s="5">
        <f t="shared" si="2"/>
        <v>54.68</v>
      </c>
    </row>
    <row r="17" spans="1:22" x14ac:dyDescent="0.25">
      <c r="A17" s="2">
        <v>1109</v>
      </c>
      <c r="B17" s="2" t="s">
        <v>71</v>
      </c>
      <c r="C17" s="2" t="s">
        <v>72</v>
      </c>
      <c r="D17" s="2" t="s">
        <v>31</v>
      </c>
      <c r="E17" s="2">
        <v>51000</v>
      </c>
      <c r="F17" s="2" t="s">
        <v>73</v>
      </c>
      <c r="G17" s="2" t="s">
        <v>33</v>
      </c>
      <c r="I17" s="2" t="s">
        <v>20</v>
      </c>
      <c r="J17" s="2">
        <v>40</v>
      </c>
      <c r="K17" s="2" t="s">
        <v>74</v>
      </c>
      <c r="L17" s="2" t="s">
        <v>22</v>
      </c>
      <c r="M17" s="3">
        <v>2042</v>
      </c>
      <c r="N17" s="4">
        <v>11</v>
      </c>
      <c r="O17" s="3">
        <v>273</v>
      </c>
      <c r="P17" s="5">
        <f>ROUND(IF(Tariftyp="AT",Grundentgelt,Grundentgelt*(1+LZProzent/100)*IRWAZ/35+FWZ),2)</f>
        <v>2863.42</v>
      </c>
      <c r="Q17" s="2">
        <f>VLOOKUP(A17,Resturlaub!Urlaub,4,FALSE)</f>
        <v>6</v>
      </c>
      <c r="R17" s="5">
        <f t="shared" si="0"/>
        <v>131.65</v>
      </c>
      <c r="S17" s="5">
        <f t="shared" si="1"/>
        <v>789.9</v>
      </c>
      <c r="T17" s="2">
        <f>VLOOKUP(A17,Gleitzeitsaldo,5,FALSE)</f>
        <v>90.61</v>
      </c>
      <c r="U17" s="5">
        <f t="shared" si="3"/>
        <v>16.46</v>
      </c>
      <c r="V17" s="5">
        <f t="shared" si="2"/>
        <v>1491.44</v>
      </c>
    </row>
    <row r="18" spans="1:22" x14ac:dyDescent="0.25">
      <c r="A18" s="2">
        <v>1110</v>
      </c>
      <c r="B18" s="2" t="s">
        <v>75</v>
      </c>
      <c r="C18" s="2" t="s">
        <v>76</v>
      </c>
      <c r="D18" s="2" t="s">
        <v>25</v>
      </c>
      <c r="E18" s="2">
        <v>25000</v>
      </c>
      <c r="F18" s="2" t="s">
        <v>26</v>
      </c>
      <c r="G18" s="2" t="s">
        <v>27</v>
      </c>
      <c r="I18" s="2" t="s">
        <v>20</v>
      </c>
      <c r="J18" s="2">
        <v>35</v>
      </c>
      <c r="K18" s="2" t="s">
        <v>77</v>
      </c>
      <c r="L18" s="2" t="s">
        <v>22</v>
      </c>
      <c r="M18" s="3">
        <v>2224</v>
      </c>
      <c r="N18" s="4">
        <v>8</v>
      </c>
      <c r="P18" s="5">
        <f>ROUND(IF(Tariftyp="AT",Grundentgelt,Grundentgelt*(1+LZProzent/100)*IRWAZ/35+FWZ),2)</f>
        <v>2401.92</v>
      </c>
      <c r="Q18" s="2">
        <f>VLOOKUP(A18,Resturlaub!Urlaub,4,FALSE)</f>
        <v>9</v>
      </c>
      <c r="R18" s="5">
        <f t="shared" si="0"/>
        <v>110.43</v>
      </c>
      <c r="S18" s="5">
        <f t="shared" si="1"/>
        <v>993.87</v>
      </c>
      <c r="T18" s="2">
        <f>VLOOKUP(A18,Gleitzeitsaldo,5,FALSE)</f>
        <v>14.12</v>
      </c>
      <c r="U18" s="5">
        <f t="shared" si="3"/>
        <v>15.78</v>
      </c>
      <c r="V18" s="5">
        <f t="shared" si="2"/>
        <v>222.81</v>
      </c>
    </row>
    <row r="19" spans="1:22" x14ac:dyDescent="0.25">
      <c r="A19" s="2">
        <v>1116</v>
      </c>
      <c r="B19" s="2" t="s">
        <v>78</v>
      </c>
      <c r="C19" s="2" t="s">
        <v>79</v>
      </c>
      <c r="D19" s="2" t="s">
        <v>47</v>
      </c>
      <c r="E19" s="2">
        <v>13200</v>
      </c>
      <c r="F19" s="2" t="s">
        <v>48</v>
      </c>
      <c r="G19" s="2" t="s">
        <v>49</v>
      </c>
      <c r="I19" s="2" t="s">
        <v>54</v>
      </c>
      <c r="J19" s="2">
        <v>40</v>
      </c>
      <c r="M19" s="3">
        <v>6033.31</v>
      </c>
      <c r="N19" s="4"/>
      <c r="P19" s="5">
        <f>ROUND(IF(Tariftyp="AT",Grundentgelt,Grundentgelt*(1+LZProzent/100)*IRWAZ/35+FWZ),2)</f>
        <v>6033.31</v>
      </c>
      <c r="Q19" s="2">
        <f>VLOOKUP(A19,Resturlaub!Urlaub,4,FALSE)</f>
        <v>5</v>
      </c>
      <c r="R19" s="5">
        <f t="shared" si="0"/>
        <v>277.39</v>
      </c>
      <c r="S19" s="5">
        <f t="shared" si="1"/>
        <v>1386.95</v>
      </c>
      <c r="T19" s="2">
        <f>VLOOKUP(A19,Gleitzeitsaldo,5,FALSE)</f>
        <v>87.13</v>
      </c>
      <c r="U19" s="5">
        <f t="shared" si="3"/>
        <v>34.67</v>
      </c>
      <c r="V19" s="5">
        <f t="shared" si="2"/>
        <v>3020.8</v>
      </c>
    </row>
    <row r="20" spans="1:22" x14ac:dyDescent="0.25">
      <c r="A20" s="2">
        <v>1117</v>
      </c>
      <c r="B20" s="2" t="s">
        <v>39</v>
      </c>
      <c r="C20" s="2" t="s">
        <v>79</v>
      </c>
      <c r="D20" s="2" t="s">
        <v>36</v>
      </c>
      <c r="E20" s="2">
        <v>55000</v>
      </c>
      <c r="F20" s="2" t="s">
        <v>37</v>
      </c>
      <c r="G20" s="2" t="s">
        <v>38</v>
      </c>
      <c r="I20" s="2" t="s">
        <v>54</v>
      </c>
      <c r="J20" s="2">
        <v>40</v>
      </c>
      <c r="M20" s="3">
        <v>8228.2099999999991</v>
      </c>
      <c r="N20" s="4"/>
      <c r="P20" s="5">
        <f>ROUND(IF(Tariftyp="AT",Grundentgelt,Grundentgelt*(1+LZProzent/100)*IRWAZ/35+FWZ),2)</f>
        <v>8228.2099999999991</v>
      </c>
      <c r="Q20" s="2">
        <f>VLOOKUP(A20,Resturlaub!Urlaub,4,FALSE)</f>
        <v>8</v>
      </c>
      <c r="R20" s="5">
        <f t="shared" si="0"/>
        <v>378.31</v>
      </c>
      <c r="S20" s="5">
        <f t="shared" si="1"/>
        <v>3026.48</v>
      </c>
      <c r="T20" s="2">
        <f>VLOOKUP(A20,Gleitzeitsaldo,5,FALSE)</f>
        <v>87.59</v>
      </c>
      <c r="U20" s="5">
        <f t="shared" si="3"/>
        <v>47.29</v>
      </c>
      <c r="V20" s="5">
        <f t="shared" si="2"/>
        <v>4142.13</v>
      </c>
    </row>
    <row r="21" spans="1:22" x14ac:dyDescent="0.25">
      <c r="A21" s="2">
        <v>1121</v>
      </c>
      <c r="B21" s="2" t="s">
        <v>80</v>
      </c>
      <c r="C21" s="2" t="s">
        <v>81</v>
      </c>
      <c r="D21" s="2" t="s">
        <v>82</v>
      </c>
      <c r="E21" s="2">
        <v>31000</v>
      </c>
      <c r="F21" s="2" t="s">
        <v>83</v>
      </c>
      <c r="G21" s="2" t="s">
        <v>84</v>
      </c>
      <c r="I21" s="2" t="s">
        <v>20</v>
      </c>
      <c r="J21" s="2">
        <v>35</v>
      </c>
      <c r="K21" s="2" t="s">
        <v>85</v>
      </c>
      <c r="L21" s="2" t="s">
        <v>86</v>
      </c>
      <c r="M21" s="3">
        <v>4204.5</v>
      </c>
      <c r="N21" s="4">
        <v>11</v>
      </c>
      <c r="P21" s="5">
        <f>ROUND(IF(Tariftyp="AT",Grundentgelt,Grundentgelt*(1+LZProzent/100)*IRWAZ/35+FWZ),2)</f>
        <v>4667</v>
      </c>
      <c r="Q21" s="2">
        <f>VLOOKUP(A21,Resturlaub!Urlaub,4,FALSE)</f>
        <v>4</v>
      </c>
      <c r="R21" s="5">
        <f t="shared" si="0"/>
        <v>214.57</v>
      </c>
      <c r="S21" s="5">
        <f t="shared" si="1"/>
        <v>858.28</v>
      </c>
      <c r="T21" s="2">
        <f>VLOOKUP(A21,Gleitzeitsaldo,5,FALSE)</f>
        <v>61.58</v>
      </c>
      <c r="U21" s="5">
        <f t="shared" si="3"/>
        <v>30.65</v>
      </c>
      <c r="V21" s="5">
        <f t="shared" si="2"/>
        <v>1887.43</v>
      </c>
    </row>
    <row r="22" spans="1:22" x14ac:dyDescent="0.25">
      <c r="A22" s="2">
        <v>1127</v>
      </c>
      <c r="B22" s="2" t="s">
        <v>87</v>
      </c>
      <c r="C22" s="2" t="s">
        <v>88</v>
      </c>
      <c r="D22" s="2" t="s">
        <v>82</v>
      </c>
      <c r="E22" s="2">
        <v>31000</v>
      </c>
      <c r="F22" s="2" t="s">
        <v>83</v>
      </c>
      <c r="G22" s="2" t="s">
        <v>84</v>
      </c>
      <c r="I22" s="2" t="s">
        <v>20</v>
      </c>
      <c r="J22" s="2">
        <v>35</v>
      </c>
      <c r="K22" s="2" t="s">
        <v>77</v>
      </c>
      <c r="L22" s="2" t="s">
        <v>22</v>
      </c>
      <c r="M22" s="3">
        <v>2224</v>
      </c>
      <c r="N22" s="4">
        <v>10</v>
      </c>
      <c r="P22" s="5">
        <f>ROUND(IF(Tariftyp="AT",Grundentgelt,Grundentgelt*(1+LZProzent/100)*IRWAZ/35+FWZ),2)</f>
        <v>2446.4</v>
      </c>
      <c r="Q22" s="2">
        <f>VLOOKUP(A22,Resturlaub!Urlaub,4,FALSE)</f>
        <v>9</v>
      </c>
      <c r="R22" s="5">
        <f t="shared" si="0"/>
        <v>112.48</v>
      </c>
      <c r="S22" s="5">
        <f t="shared" si="1"/>
        <v>1012.32</v>
      </c>
      <c r="T22" s="2">
        <f>VLOOKUP(A22,Gleitzeitsaldo,5,FALSE)</f>
        <v>0</v>
      </c>
      <c r="U22" s="5">
        <f t="shared" si="3"/>
        <v>16.07</v>
      </c>
      <c r="V22" s="5">
        <f t="shared" si="2"/>
        <v>0</v>
      </c>
    </row>
    <row r="23" spans="1:22" x14ac:dyDescent="0.25">
      <c r="A23" s="2">
        <v>1129</v>
      </c>
      <c r="B23" s="2" t="s">
        <v>89</v>
      </c>
      <c r="C23" s="2" t="s">
        <v>90</v>
      </c>
      <c r="D23" s="2" t="s">
        <v>31</v>
      </c>
      <c r="E23" s="2">
        <v>51020</v>
      </c>
      <c r="F23" s="2" t="s">
        <v>32</v>
      </c>
      <c r="G23" s="2" t="s">
        <v>33</v>
      </c>
      <c r="I23" s="2" t="s">
        <v>20</v>
      </c>
      <c r="J23" s="2">
        <v>40</v>
      </c>
      <c r="K23" s="2" t="s">
        <v>70</v>
      </c>
      <c r="L23" s="2" t="s">
        <v>22</v>
      </c>
      <c r="M23" s="3">
        <v>3213.5</v>
      </c>
      <c r="N23" s="4">
        <v>9</v>
      </c>
      <c r="P23" s="5">
        <f>ROUND(IF(Tariftyp="AT",Grundentgelt,Grundentgelt*(1+LZProzent/100)*IRWAZ/35+FWZ),2)</f>
        <v>4003.1</v>
      </c>
      <c r="Q23" s="2">
        <f>VLOOKUP(A23,Resturlaub!Urlaub,4,FALSE)</f>
        <v>3</v>
      </c>
      <c r="R23" s="5">
        <f t="shared" si="0"/>
        <v>184.05</v>
      </c>
      <c r="S23" s="5">
        <f t="shared" si="1"/>
        <v>552.15</v>
      </c>
      <c r="T23" s="2">
        <f>VLOOKUP(A23,Gleitzeitsaldo,5,FALSE)</f>
        <v>0</v>
      </c>
      <c r="U23" s="5">
        <f t="shared" si="3"/>
        <v>23.01</v>
      </c>
      <c r="V23" s="5">
        <f t="shared" si="2"/>
        <v>0</v>
      </c>
    </row>
    <row r="24" spans="1:22" x14ac:dyDescent="0.25">
      <c r="A24" s="2">
        <v>1134</v>
      </c>
      <c r="B24" s="2" t="s">
        <v>34</v>
      </c>
      <c r="C24" s="2" t="s">
        <v>91</v>
      </c>
      <c r="D24" s="2" t="s">
        <v>62</v>
      </c>
      <c r="E24" s="2">
        <v>65000</v>
      </c>
      <c r="F24" s="2" t="s">
        <v>63</v>
      </c>
      <c r="G24" s="2" t="s">
        <v>375</v>
      </c>
      <c r="I24" s="2" t="s">
        <v>20</v>
      </c>
      <c r="J24" s="2">
        <v>40</v>
      </c>
      <c r="K24" s="2" t="s">
        <v>57</v>
      </c>
      <c r="L24" s="2" t="s">
        <v>22</v>
      </c>
      <c r="M24" s="3">
        <v>2413</v>
      </c>
      <c r="N24" s="4">
        <v>11</v>
      </c>
      <c r="P24" s="5">
        <f>ROUND(IF(Tariftyp="AT",Grundentgelt,Grundentgelt*(1+LZProzent/100)*IRWAZ/35+FWZ),2)</f>
        <v>3061.06</v>
      </c>
      <c r="Q24" s="2">
        <f>VLOOKUP(A24,Resturlaub!Urlaub,4,FALSE)</f>
        <v>8</v>
      </c>
      <c r="R24" s="5">
        <f t="shared" si="0"/>
        <v>140.74</v>
      </c>
      <c r="S24" s="5">
        <f t="shared" si="1"/>
        <v>1125.92</v>
      </c>
      <c r="T24" s="2">
        <f>VLOOKUP(A24,Gleitzeitsaldo,5,FALSE)</f>
        <v>0</v>
      </c>
      <c r="U24" s="5">
        <f t="shared" si="3"/>
        <v>17.59</v>
      </c>
      <c r="V24" s="5">
        <f t="shared" si="2"/>
        <v>0</v>
      </c>
    </row>
    <row r="25" spans="1:22" x14ac:dyDescent="0.25">
      <c r="A25" s="2">
        <v>1141</v>
      </c>
      <c r="B25" s="2" t="s">
        <v>92</v>
      </c>
      <c r="C25" s="2" t="s">
        <v>93</v>
      </c>
      <c r="D25" s="2" t="s">
        <v>31</v>
      </c>
      <c r="E25" s="2">
        <v>51000</v>
      </c>
      <c r="F25" s="2" t="s">
        <v>73</v>
      </c>
      <c r="G25" s="2" t="s">
        <v>33</v>
      </c>
      <c r="I25" s="2" t="s">
        <v>20</v>
      </c>
      <c r="J25" s="2">
        <v>35</v>
      </c>
      <c r="K25" s="2" t="s">
        <v>57</v>
      </c>
      <c r="L25" s="2" t="s">
        <v>22</v>
      </c>
      <c r="M25" s="3">
        <v>2413</v>
      </c>
      <c r="N25" s="4">
        <v>9</v>
      </c>
      <c r="O25" s="3">
        <v>113</v>
      </c>
      <c r="P25" s="5">
        <f>ROUND(IF(Tariftyp="AT",Grundentgelt,Grundentgelt*(1+LZProzent/100)*IRWAZ/35+FWZ),2)</f>
        <v>2743.17</v>
      </c>
      <c r="Q25" s="2">
        <f>VLOOKUP(A25,Resturlaub!Urlaub,4,FALSE)</f>
        <v>6</v>
      </c>
      <c r="R25" s="5">
        <f t="shared" si="0"/>
        <v>126.12</v>
      </c>
      <c r="S25" s="5">
        <f t="shared" si="1"/>
        <v>756.72</v>
      </c>
      <c r="T25" s="2">
        <f>VLOOKUP(A25,Gleitzeitsaldo,5,FALSE)</f>
        <v>70.790000000000006</v>
      </c>
      <c r="U25" s="5">
        <f t="shared" si="3"/>
        <v>18.02</v>
      </c>
      <c r="V25" s="5">
        <f t="shared" si="2"/>
        <v>1275.6400000000001</v>
      </c>
    </row>
    <row r="26" spans="1:22" x14ac:dyDescent="0.25">
      <c r="A26" s="2">
        <v>1142</v>
      </c>
      <c r="B26" s="2" t="s">
        <v>94</v>
      </c>
      <c r="C26" s="2" t="s">
        <v>95</v>
      </c>
      <c r="D26" s="2" t="s">
        <v>96</v>
      </c>
      <c r="E26" s="2">
        <v>49000</v>
      </c>
      <c r="F26" s="2" t="s">
        <v>97</v>
      </c>
      <c r="G26" s="2" t="s">
        <v>98</v>
      </c>
      <c r="I26" s="2" t="s">
        <v>20</v>
      </c>
      <c r="J26" s="2">
        <v>40</v>
      </c>
      <c r="K26" s="2" t="s">
        <v>44</v>
      </c>
      <c r="L26" s="2" t="s">
        <v>22</v>
      </c>
      <c r="M26" s="3">
        <v>2091</v>
      </c>
      <c r="N26" s="4">
        <v>9</v>
      </c>
      <c r="P26" s="5">
        <f>ROUND(IF(Tariftyp="AT",Grundentgelt,Grundentgelt*(1+LZProzent/100)*IRWAZ/35+FWZ),2)</f>
        <v>2604.79</v>
      </c>
      <c r="Q26" s="2">
        <f>VLOOKUP(A26,Resturlaub!Urlaub,4,FALSE)</f>
        <v>9</v>
      </c>
      <c r="R26" s="5">
        <f t="shared" si="0"/>
        <v>119.76</v>
      </c>
      <c r="S26" s="5">
        <f t="shared" si="1"/>
        <v>1077.8399999999999</v>
      </c>
      <c r="T26" s="2">
        <f>VLOOKUP(A26,Gleitzeitsaldo,5,FALSE)</f>
        <v>9.69</v>
      </c>
      <c r="U26" s="5">
        <f t="shared" si="3"/>
        <v>14.97</v>
      </c>
      <c r="V26" s="5">
        <f t="shared" si="2"/>
        <v>145.06</v>
      </c>
    </row>
    <row r="27" spans="1:22" x14ac:dyDescent="0.25">
      <c r="A27" s="2">
        <v>1147</v>
      </c>
      <c r="B27" s="2" t="s">
        <v>99</v>
      </c>
      <c r="C27" s="2" t="s">
        <v>100</v>
      </c>
      <c r="D27" s="2" t="s">
        <v>175</v>
      </c>
      <c r="E27" s="2">
        <v>41000</v>
      </c>
      <c r="F27" s="2" t="s">
        <v>176</v>
      </c>
      <c r="G27" s="2" t="s">
        <v>177</v>
      </c>
      <c r="I27" s="2" t="s">
        <v>20</v>
      </c>
      <c r="J27" s="2">
        <v>40</v>
      </c>
      <c r="K27" s="2" t="s">
        <v>74</v>
      </c>
      <c r="L27" s="2" t="s">
        <v>22</v>
      </c>
      <c r="M27" s="3">
        <v>2042</v>
      </c>
      <c r="N27" s="4">
        <v>10</v>
      </c>
      <c r="O27" s="3">
        <v>132</v>
      </c>
      <c r="P27" s="5">
        <f>ROUND(IF(Tariftyp="AT",Grundentgelt,Grundentgelt*(1+LZProzent/100)*IRWAZ/35+FWZ),2)</f>
        <v>2699.09</v>
      </c>
      <c r="Q27" s="2">
        <f>VLOOKUP(A27,Resturlaub!Urlaub,4,FALSE)</f>
        <v>5</v>
      </c>
      <c r="R27" s="5">
        <f t="shared" si="0"/>
        <v>124.1</v>
      </c>
      <c r="S27" s="5">
        <f t="shared" si="1"/>
        <v>620.5</v>
      </c>
      <c r="T27" s="2">
        <f>VLOOKUP(A27,Gleitzeitsaldo,5,FALSE)</f>
        <v>19.2</v>
      </c>
      <c r="U27" s="5">
        <f t="shared" si="3"/>
        <v>15.51</v>
      </c>
      <c r="V27" s="5">
        <f t="shared" si="2"/>
        <v>297.79000000000002</v>
      </c>
    </row>
    <row r="28" spans="1:22" x14ac:dyDescent="0.25">
      <c r="A28" s="2">
        <v>1148</v>
      </c>
      <c r="B28" s="2" t="s">
        <v>80</v>
      </c>
      <c r="C28" s="2" t="s">
        <v>101</v>
      </c>
      <c r="D28" s="2" t="s">
        <v>25</v>
      </c>
      <c r="E28" s="2">
        <v>25000</v>
      </c>
      <c r="F28" s="2" t="s">
        <v>26</v>
      </c>
      <c r="G28" s="2" t="s">
        <v>27</v>
      </c>
      <c r="I28" s="2" t="s">
        <v>20</v>
      </c>
      <c r="J28" s="2">
        <v>40</v>
      </c>
      <c r="K28" s="2" t="s">
        <v>102</v>
      </c>
      <c r="L28" s="2" t="s">
        <v>103</v>
      </c>
      <c r="M28" s="3">
        <v>4353.5</v>
      </c>
      <c r="N28" s="4">
        <v>8</v>
      </c>
      <c r="P28" s="5">
        <f>ROUND(IF(Tariftyp="AT",Grundentgelt,Grundentgelt*(1+LZProzent/100)*IRWAZ/35+FWZ),2)</f>
        <v>5373.46</v>
      </c>
      <c r="Q28" s="2">
        <f>VLOOKUP(A28,Resturlaub!Urlaub,4,FALSE)</f>
        <v>4</v>
      </c>
      <c r="R28" s="5">
        <f t="shared" si="0"/>
        <v>247.06</v>
      </c>
      <c r="S28" s="5">
        <f t="shared" si="1"/>
        <v>988.24</v>
      </c>
      <c r="T28" s="2">
        <f>VLOOKUP(A28,Gleitzeitsaldo,5,FALSE)</f>
        <v>25.25</v>
      </c>
      <c r="U28" s="5">
        <f t="shared" si="3"/>
        <v>30.88</v>
      </c>
      <c r="V28" s="5">
        <f t="shared" si="2"/>
        <v>779.72</v>
      </c>
    </row>
    <row r="29" spans="1:22" x14ac:dyDescent="0.25">
      <c r="A29" s="2">
        <v>1159</v>
      </c>
      <c r="B29" s="2" t="s">
        <v>58</v>
      </c>
      <c r="C29" s="2" t="s">
        <v>104</v>
      </c>
      <c r="D29" s="2" t="s">
        <v>96</v>
      </c>
      <c r="E29" s="2">
        <v>48000</v>
      </c>
      <c r="F29" s="2" t="s">
        <v>97</v>
      </c>
      <c r="G29" s="2" t="s">
        <v>105</v>
      </c>
      <c r="H29" s="2">
        <v>60</v>
      </c>
      <c r="I29" s="2" t="s">
        <v>20</v>
      </c>
      <c r="J29" s="2">
        <v>40</v>
      </c>
      <c r="K29" s="2" t="s">
        <v>28</v>
      </c>
      <c r="L29" s="2" t="s">
        <v>22</v>
      </c>
      <c r="M29" s="3">
        <v>2167.5</v>
      </c>
      <c r="N29" s="4">
        <v>11</v>
      </c>
      <c r="P29" s="5">
        <f>ROUND(IF(Tariftyp="AT",Grundentgelt,Grundentgelt*(1+LZProzent/100)*IRWAZ/35+FWZ),2)</f>
        <v>2749.63</v>
      </c>
      <c r="Q29" s="2">
        <f>VLOOKUP(A29,Resturlaub!Urlaub,4,FALSE)</f>
        <v>0</v>
      </c>
      <c r="R29" s="5">
        <f t="shared" si="0"/>
        <v>126.42</v>
      </c>
      <c r="S29" s="5">
        <f t="shared" si="1"/>
        <v>0</v>
      </c>
      <c r="T29" s="2">
        <f>VLOOKUP(A29,Gleitzeitsaldo,5,FALSE)</f>
        <v>3.62</v>
      </c>
      <c r="U29" s="5">
        <f t="shared" si="3"/>
        <v>15.8</v>
      </c>
      <c r="V29" s="5">
        <f t="shared" si="2"/>
        <v>57.2</v>
      </c>
    </row>
    <row r="30" spans="1:22" x14ac:dyDescent="0.25">
      <c r="A30" s="2">
        <v>1160</v>
      </c>
      <c r="B30" s="2" t="s">
        <v>23</v>
      </c>
      <c r="C30" s="2" t="s">
        <v>106</v>
      </c>
      <c r="D30" s="2" t="s">
        <v>31</v>
      </c>
      <c r="E30" s="2">
        <v>51000</v>
      </c>
      <c r="F30" s="2" t="s">
        <v>73</v>
      </c>
      <c r="G30" s="2" t="s">
        <v>33</v>
      </c>
      <c r="I30" s="2" t="s">
        <v>20</v>
      </c>
      <c r="J30" s="2">
        <v>40</v>
      </c>
      <c r="K30" s="2" t="s">
        <v>107</v>
      </c>
      <c r="L30" s="2" t="s">
        <v>22</v>
      </c>
      <c r="M30" s="3">
        <v>2123.5</v>
      </c>
      <c r="N30" s="4">
        <v>9</v>
      </c>
      <c r="O30" s="3">
        <v>206</v>
      </c>
      <c r="P30" s="5">
        <f>ROUND(IF(Tariftyp="AT",Grundentgelt,Grundentgelt*(1+LZProzent/100)*IRWAZ/35+FWZ),2)</f>
        <v>2851.27</v>
      </c>
      <c r="Q30" s="2">
        <f>VLOOKUP(A30,Resturlaub!Urlaub,4,FALSE)</f>
        <v>7</v>
      </c>
      <c r="R30" s="5">
        <f t="shared" si="0"/>
        <v>131.09</v>
      </c>
      <c r="S30" s="5">
        <f t="shared" si="1"/>
        <v>917.63</v>
      </c>
      <c r="T30" s="2">
        <f>VLOOKUP(A30,Gleitzeitsaldo,5,FALSE)</f>
        <v>98.64</v>
      </c>
      <c r="U30" s="5">
        <f t="shared" si="3"/>
        <v>16.39</v>
      </c>
      <c r="V30" s="5">
        <f t="shared" si="2"/>
        <v>1616.71</v>
      </c>
    </row>
    <row r="31" spans="1:22" x14ac:dyDescent="0.25">
      <c r="A31" s="2">
        <v>1161</v>
      </c>
      <c r="B31" s="2" t="s">
        <v>52</v>
      </c>
      <c r="C31" s="2" t="s">
        <v>108</v>
      </c>
      <c r="D31" s="2" t="s">
        <v>47</v>
      </c>
      <c r="E31" s="2">
        <v>13200</v>
      </c>
      <c r="F31" s="2" t="s">
        <v>48</v>
      </c>
      <c r="G31" s="2" t="s">
        <v>49</v>
      </c>
      <c r="I31" s="2" t="s">
        <v>20</v>
      </c>
      <c r="J31" s="2">
        <v>40</v>
      </c>
      <c r="K31" s="2" t="s">
        <v>57</v>
      </c>
      <c r="L31" s="2" t="s">
        <v>22</v>
      </c>
      <c r="M31" s="3">
        <v>2413</v>
      </c>
      <c r="N31" s="4">
        <v>9</v>
      </c>
      <c r="P31" s="5">
        <f>ROUND(IF(Tariftyp="AT",Grundentgelt,Grundentgelt*(1+LZProzent/100)*IRWAZ/35+FWZ),2)</f>
        <v>3005.91</v>
      </c>
      <c r="Q31" s="2">
        <f>VLOOKUP(A31,Resturlaub!Urlaub,4,FALSE)</f>
        <v>5</v>
      </c>
      <c r="R31" s="5">
        <f t="shared" si="0"/>
        <v>138.19999999999999</v>
      </c>
      <c r="S31" s="5">
        <f t="shared" si="1"/>
        <v>691</v>
      </c>
      <c r="T31" s="2">
        <f>VLOOKUP(A31,Gleitzeitsaldo,5,FALSE)</f>
        <v>93.12</v>
      </c>
      <c r="U31" s="5">
        <f t="shared" si="3"/>
        <v>17.28</v>
      </c>
      <c r="V31" s="5">
        <f t="shared" si="2"/>
        <v>1609.11</v>
      </c>
    </row>
    <row r="32" spans="1:22" x14ac:dyDescent="0.25">
      <c r="A32" s="2">
        <v>1162</v>
      </c>
      <c r="B32" s="2" t="s">
        <v>109</v>
      </c>
      <c r="C32" s="2" t="s">
        <v>110</v>
      </c>
      <c r="D32" s="2" t="s">
        <v>82</v>
      </c>
      <c r="E32" s="2">
        <v>31000</v>
      </c>
      <c r="F32" s="2" t="s">
        <v>83</v>
      </c>
      <c r="G32" s="2" t="s">
        <v>84</v>
      </c>
      <c r="I32" s="2" t="s">
        <v>54</v>
      </c>
      <c r="J32" s="2">
        <v>40</v>
      </c>
      <c r="M32" s="3">
        <v>6143.46</v>
      </c>
      <c r="N32" s="4"/>
      <c r="P32" s="5">
        <f>ROUND(IF(Tariftyp="AT",Grundentgelt,Grundentgelt*(1+LZProzent/100)*IRWAZ/35+FWZ),2)</f>
        <v>6143.46</v>
      </c>
      <c r="Q32" s="2">
        <f>VLOOKUP(A32,Resturlaub!Urlaub,4,FALSE)</f>
        <v>0</v>
      </c>
      <c r="R32" s="5">
        <f t="shared" si="0"/>
        <v>282.45999999999998</v>
      </c>
      <c r="S32" s="5">
        <f t="shared" si="1"/>
        <v>0</v>
      </c>
      <c r="T32" s="2">
        <f>VLOOKUP(A32,Gleitzeitsaldo,5,FALSE)</f>
        <v>68.11</v>
      </c>
      <c r="U32" s="5">
        <f t="shared" si="3"/>
        <v>35.31</v>
      </c>
      <c r="V32" s="5">
        <f t="shared" si="2"/>
        <v>2404.96</v>
      </c>
    </row>
    <row r="33" spans="1:22" x14ac:dyDescent="0.25">
      <c r="A33" s="2">
        <v>1175</v>
      </c>
      <c r="B33" s="2" t="s">
        <v>80</v>
      </c>
      <c r="C33" s="2" t="s">
        <v>111</v>
      </c>
      <c r="D33" s="2" t="s">
        <v>31</v>
      </c>
      <c r="E33" s="2">
        <v>51000</v>
      </c>
      <c r="F33" s="2" t="s">
        <v>73</v>
      </c>
      <c r="G33" s="2" t="s">
        <v>33</v>
      </c>
      <c r="I33" s="2" t="s">
        <v>20</v>
      </c>
      <c r="J33" s="2">
        <v>35</v>
      </c>
      <c r="K33" s="2" t="s">
        <v>77</v>
      </c>
      <c r="L33" s="2" t="s">
        <v>22</v>
      </c>
      <c r="M33" s="3">
        <v>2224</v>
      </c>
      <c r="N33" s="4">
        <v>9</v>
      </c>
      <c r="P33" s="5">
        <f>ROUND(IF(Tariftyp="AT",Grundentgelt,Grundentgelt*(1+LZProzent/100)*IRWAZ/35+FWZ),2)</f>
        <v>2424.16</v>
      </c>
      <c r="Q33" s="2">
        <f>VLOOKUP(A33,Resturlaub!Urlaub,4,FALSE)</f>
        <v>3</v>
      </c>
      <c r="R33" s="5">
        <f t="shared" si="0"/>
        <v>111.46</v>
      </c>
      <c r="S33" s="5">
        <f t="shared" si="1"/>
        <v>334.38</v>
      </c>
      <c r="T33" s="2">
        <f>VLOOKUP(A33,Gleitzeitsaldo,5,FALSE)</f>
        <v>0</v>
      </c>
      <c r="U33" s="5">
        <f t="shared" si="3"/>
        <v>15.92</v>
      </c>
      <c r="V33" s="5">
        <f t="shared" si="2"/>
        <v>0</v>
      </c>
    </row>
    <row r="34" spans="1:22" x14ac:dyDescent="0.25">
      <c r="A34" s="2">
        <v>1176</v>
      </c>
      <c r="B34" s="2" t="s">
        <v>112</v>
      </c>
      <c r="C34" s="2" t="s">
        <v>113</v>
      </c>
      <c r="D34" s="2" t="s">
        <v>17</v>
      </c>
      <c r="E34" s="2">
        <v>64000</v>
      </c>
      <c r="F34" s="2" t="s">
        <v>18</v>
      </c>
      <c r="G34" s="2" t="s">
        <v>19</v>
      </c>
      <c r="I34" s="2" t="s">
        <v>20</v>
      </c>
      <c r="J34" s="2">
        <v>40</v>
      </c>
      <c r="K34" s="2" t="s">
        <v>77</v>
      </c>
      <c r="L34" s="2" t="s">
        <v>22</v>
      </c>
      <c r="M34" s="3">
        <v>2224</v>
      </c>
      <c r="N34" s="4">
        <v>8</v>
      </c>
      <c r="O34" s="3">
        <v>65</v>
      </c>
      <c r="P34" s="5">
        <f>ROUND(IF(Tariftyp="AT",Grundentgelt,Grundentgelt*(1+LZProzent/100)*IRWAZ/35+FWZ),2)</f>
        <v>2810.05</v>
      </c>
      <c r="Q34" s="2">
        <f>VLOOKUP(A34,Resturlaub!Urlaub,4,FALSE)</f>
        <v>2</v>
      </c>
      <c r="R34" s="5">
        <f t="shared" si="0"/>
        <v>129.19999999999999</v>
      </c>
      <c r="S34" s="5">
        <f t="shared" si="1"/>
        <v>258.39999999999998</v>
      </c>
      <c r="T34" s="2">
        <f>VLOOKUP(A34,Gleitzeitsaldo,5,FALSE)</f>
        <v>0</v>
      </c>
      <c r="U34" s="5">
        <f t="shared" si="3"/>
        <v>16.149999999999999</v>
      </c>
      <c r="V34" s="5">
        <f t="shared" si="2"/>
        <v>0</v>
      </c>
    </row>
    <row r="35" spans="1:22" x14ac:dyDescent="0.25">
      <c r="A35" s="2">
        <v>1177</v>
      </c>
      <c r="B35" s="2" t="s">
        <v>55</v>
      </c>
      <c r="C35" s="2" t="s">
        <v>114</v>
      </c>
      <c r="D35" s="2" t="s">
        <v>96</v>
      </c>
      <c r="E35" s="2">
        <v>49000</v>
      </c>
      <c r="F35" s="2" t="s">
        <v>97</v>
      </c>
      <c r="G35" s="2" t="s">
        <v>98</v>
      </c>
      <c r="I35" s="2" t="s">
        <v>54</v>
      </c>
      <c r="J35" s="2">
        <v>40</v>
      </c>
      <c r="M35" s="3">
        <v>5708.46</v>
      </c>
      <c r="N35" s="4"/>
      <c r="P35" s="5">
        <f>ROUND(IF(Tariftyp="AT",Grundentgelt,Grundentgelt*(1+LZProzent/100)*IRWAZ/35+FWZ),2)</f>
        <v>5708.46</v>
      </c>
      <c r="Q35" s="2">
        <f>VLOOKUP(A35,Resturlaub!Urlaub,4,FALSE)</f>
        <v>9</v>
      </c>
      <c r="R35" s="5">
        <f t="shared" si="0"/>
        <v>262.45999999999998</v>
      </c>
      <c r="S35" s="5">
        <f t="shared" si="1"/>
        <v>2362.14</v>
      </c>
      <c r="T35" s="2">
        <f>VLOOKUP(A35,Gleitzeitsaldo,5,FALSE)</f>
        <v>0</v>
      </c>
      <c r="U35" s="5">
        <f t="shared" si="3"/>
        <v>32.81</v>
      </c>
      <c r="V35" s="5">
        <f t="shared" si="2"/>
        <v>0</v>
      </c>
    </row>
    <row r="36" spans="1:22" x14ac:dyDescent="0.25">
      <c r="A36" s="2">
        <v>1178</v>
      </c>
      <c r="B36" s="2" t="s">
        <v>80</v>
      </c>
      <c r="C36" s="2" t="s">
        <v>115</v>
      </c>
      <c r="D36" s="2" t="s">
        <v>41</v>
      </c>
      <c r="E36" s="2">
        <v>21000</v>
      </c>
      <c r="F36" s="2" t="s">
        <v>116</v>
      </c>
      <c r="G36" s="2" t="s">
        <v>43</v>
      </c>
      <c r="I36" s="2" t="s">
        <v>20</v>
      </c>
      <c r="J36" s="2">
        <v>20</v>
      </c>
      <c r="K36" s="2" t="s">
        <v>107</v>
      </c>
      <c r="L36" s="2" t="s">
        <v>22</v>
      </c>
      <c r="M36" s="3">
        <v>2123.5</v>
      </c>
      <c r="N36" s="4">
        <v>10</v>
      </c>
      <c r="P36" s="5">
        <f>ROUND(IF(Tariftyp="AT",Grundentgelt,Grundentgelt*(1+LZProzent/100)*IRWAZ/35+FWZ),2)</f>
        <v>1334.77</v>
      </c>
      <c r="Q36" s="2">
        <f>VLOOKUP(A36,Resturlaub!Urlaub,4,FALSE)</f>
        <v>4</v>
      </c>
      <c r="R36" s="5">
        <f t="shared" si="0"/>
        <v>61.37</v>
      </c>
      <c r="S36" s="5">
        <f t="shared" si="1"/>
        <v>245.48</v>
      </c>
      <c r="T36" s="2">
        <f>VLOOKUP(A36,Gleitzeitsaldo,5,FALSE)</f>
        <v>86.6</v>
      </c>
      <c r="U36" s="5">
        <f t="shared" si="3"/>
        <v>15.34</v>
      </c>
      <c r="V36" s="5">
        <f t="shared" si="2"/>
        <v>1328.44</v>
      </c>
    </row>
    <row r="37" spans="1:22" x14ac:dyDescent="0.25">
      <c r="A37" s="2">
        <v>1181</v>
      </c>
      <c r="B37" s="2" t="s">
        <v>80</v>
      </c>
      <c r="C37" s="2" t="s">
        <v>117</v>
      </c>
      <c r="D37" s="2" t="s">
        <v>31</v>
      </c>
      <c r="E37" s="2">
        <v>51020</v>
      </c>
      <c r="F37" s="2" t="s">
        <v>32</v>
      </c>
      <c r="G37" s="2" t="s">
        <v>33</v>
      </c>
      <c r="I37" s="2" t="s">
        <v>20</v>
      </c>
      <c r="J37" s="2">
        <v>35</v>
      </c>
      <c r="K37" s="2" t="s">
        <v>118</v>
      </c>
      <c r="L37" s="2" t="s">
        <v>22</v>
      </c>
      <c r="M37" s="3">
        <v>2066.5</v>
      </c>
      <c r="N37" s="4">
        <v>11</v>
      </c>
      <c r="O37" s="3">
        <v>63</v>
      </c>
      <c r="P37" s="5">
        <f>ROUND(IF(Tariftyp="AT",Grundentgelt,Grundentgelt*(1+LZProzent/100)*IRWAZ/35+FWZ),2)</f>
        <v>2356.8200000000002</v>
      </c>
      <c r="Q37" s="2">
        <f>VLOOKUP(A37,Resturlaub!Urlaub,4,FALSE)</f>
        <v>3</v>
      </c>
      <c r="R37" s="5">
        <f t="shared" si="0"/>
        <v>108.36</v>
      </c>
      <c r="S37" s="5">
        <f t="shared" si="1"/>
        <v>325.08</v>
      </c>
      <c r="T37" s="2">
        <f>VLOOKUP(A37,Gleitzeitsaldo,5,FALSE)</f>
        <v>39.74</v>
      </c>
      <c r="U37" s="5">
        <f t="shared" si="3"/>
        <v>15.48</v>
      </c>
      <c r="V37" s="5">
        <f t="shared" si="2"/>
        <v>615.17999999999995</v>
      </c>
    </row>
    <row r="38" spans="1:22" x14ac:dyDescent="0.25">
      <c r="A38" s="2">
        <v>1183</v>
      </c>
      <c r="B38" s="2" t="s">
        <v>29</v>
      </c>
      <c r="C38" s="2" t="s">
        <v>119</v>
      </c>
      <c r="D38" s="2" t="s">
        <v>17</v>
      </c>
      <c r="E38" s="2">
        <v>64000</v>
      </c>
      <c r="F38" s="2" t="s">
        <v>18</v>
      </c>
      <c r="G38" s="2" t="s">
        <v>19</v>
      </c>
      <c r="I38" s="2" t="s">
        <v>20</v>
      </c>
      <c r="J38" s="2">
        <v>35</v>
      </c>
      <c r="K38" s="2" t="s">
        <v>44</v>
      </c>
      <c r="L38" s="2" t="s">
        <v>22</v>
      </c>
      <c r="M38" s="3">
        <v>2091</v>
      </c>
      <c r="N38" s="4">
        <v>10</v>
      </c>
      <c r="P38" s="5">
        <f>ROUND(IF(Tariftyp="AT",Grundentgelt,Grundentgelt*(1+LZProzent/100)*IRWAZ/35+FWZ),2)</f>
        <v>2300.1</v>
      </c>
      <c r="Q38" s="2">
        <f>VLOOKUP(A38,Resturlaub!Urlaub,4,FALSE)</f>
        <v>0</v>
      </c>
      <c r="R38" s="5">
        <f t="shared" si="0"/>
        <v>105.75</v>
      </c>
      <c r="S38" s="5">
        <f t="shared" si="1"/>
        <v>0</v>
      </c>
      <c r="T38" s="2">
        <f>VLOOKUP(A38,Gleitzeitsaldo,5,FALSE)</f>
        <v>93.97</v>
      </c>
      <c r="U38" s="5">
        <f t="shared" si="3"/>
        <v>15.11</v>
      </c>
      <c r="V38" s="5">
        <f t="shared" si="2"/>
        <v>1419.89</v>
      </c>
    </row>
    <row r="39" spans="1:22" x14ac:dyDescent="0.25">
      <c r="A39" s="2">
        <v>1186</v>
      </c>
      <c r="B39" s="2" t="s">
        <v>92</v>
      </c>
      <c r="C39" s="2" t="s">
        <v>120</v>
      </c>
      <c r="D39" s="2" t="s">
        <v>41</v>
      </c>
      <c r="E39" s="2">
        <v>21000</v>
      </c>
      <c r="F39" s="2" t="s">
        <v>116</v>
      </c>
      <c r="G39" s="2" t="s">
        <v>43</v>
      </c>
      <c r="I39" s="2" t="s">
        <v>20</v>
      </c>
      <c r="J39" s="2">
        <v>35</v>
      </c>
      <c r="K39" s="2" t="s">
        <v>50</v>
      </c>
      <c r="L39" s="2" t="s">
        <v>103</v>
      </c>
      <c r="M39" s="3">
        <v>3679</v>
      </c>
      <c r="N39" s="4">
        <v>10</v>
      </c>
      <c r="P39" s="5">
        <f>ROUND(IF(Tariftyp="AT",Grundentgelt,Grundentgelt*(1+LZProzent/100)*IRWAZ/35+FWZ),2)</f>
        <v>4046.9</v>
      </c>
      <c r="Q39" s="2">
        <f>VLOOKUP(A39,Resturlaub!Urlaub,4,FALSE)</f>
        <v>2</v>
      </c>
      <c r="R39" s="5">
        <f t="shared" si="0"/>
        <v>186.06</v>
      </c>
      <c r="S39" s="5">
        <f t="shared" si="1"/>
        <v>372.12</v>
      </c>
      <c r="T39" s="2">
        <f>VLOOKUP(A39,Gleitzeitsaldo,5,FALSE)</f>
        <v>12.82</v>
      </c>
      <c r="U39" s="5">
        <f t="shared" si="3"/>
        <v>26.58</v>
      </c>
      <c r="V39" s="5">
        <f t="shared" si="2"/>
        <v>340.76</v>
      </c>
    </row>
    <row r="40" spans="1:22" x14ac:dyDescent="0.25">
      <c r="A40" s="2">
        <v>1188</v>
      </c>
      <c r="B40" s="2" t="s">
        <v>121</v>
      </c>
      <c r="C40" s="2" t="s">
        <v>122</v>
      </c>
      <c r="D40" s="2" t="s">
        <v>17</v>
      </c>
      <c r="E40" s="2">
        <v>64000</v>
      </c>
      <c r="F40" s="2" t="s">
        <v>18</v>
      </c>
      <c r="G40" s="2" t="s">
        <v>19</v>
      </c>
      <c r="I40" s="2" t="s">
        <v>20</v>
      </c>
      <c r="J40" s="2">
        <v>35</v>
      </c>
      <c r="K40" s="2" t="s">
        <v>123</v>
      </c>
      <c r="L40" s="2" t="s">
        <v>22</v>
      </c>
      <c r="M40" s="3">
        <v>2866.5</v>
      </c>
      <c r="N40" s="4">
        <v>11</v>
      </c>
      <c r="P40" s="5">
        <f>ROUND(IF(Tariftyp="AT",Grundentgelt,Grundentgelt*(1+LZProzent/100)*IRWAZ/35+FWZ),2)</f>
        <v>3181.82</v>
      </c>
      <c r="Q40" s="2">
        <f>VLOOKUP(A40,Resturlaub!Urlaub,4,FALSE)</f>
        <v>8</v>
      </c>
      <c r="R40" s="5">
        <f t="shared" si="0"/>
        <v>146.29</v>
      </c>
      <c r="S40" s="5">
        <f t="shared" si="1"/>
        <v>1170.32</v>
      </c>
      <c r="T40" s="2">
        <f>VLOOKUP(A40,Gleitzeitsaldo,5,FALSE)</f>
        <v>0</v>
      </c>
      <c r="U40" s="5">
        <f t="shared" si="3"/>
        <v>20.9</v>
      </c>
      <c r="V40" s="5">
        <f t="shared" si="2"/>
        <v>0</v>
      </c>
    </row>
    <row r="41" spans="1:22" x14ac:dyDescent="0.25">
      <c r="A41" s="2">
        <v>1193</v>
      </c>
      <c r="B41" s="2" t="s">
        <v>124</v>
      </c>
      <c r="C41" s="2" t="s">
        <v>125</v>
      </c>
      <c r="D41" s="2" t="s">
        <v>41</v>
      </c>
      <c r="E41" s="2">
        <v>21000</v>
      </c>
      <c r="F41" s="2" t="s">
        <v>116</v>
      </c>
      <c r="G41" s="2" t="s">
        <v>43</v>
      </c>
      <c r="I41" s="2" t="s">
        <v>20</v>
      </c>
      <c r="J41" s="2">
        <v>40</v>
      </c>
      <c r="K41" s="2" t="s">
        <v>28</v>
      </c>
      <c r="L41" s="2" t="s">
        <v>22</v>
      </c>
      <c r="M41" s="3">
        <v>2167.5</v>
      </c>
      <c r="N41" s="4">
        <v>9</v>
      </c>
      <c r="P41" s="5">
        <f>ROUND(IF(Tariftyp="AT",Grundentgelt,Grundentgelt*(1+LZProzent/100)*IRWAZ/35+FWZ),2)</f>
        <v>2700.09</v>
      </c>
      <c r="Q41" s="2">
        <f>VLOOKUP(A41,Resturlaub!Urlaub,4,FALSE)</f>
        <v>0</v>
      </c>
      <c r="R41" s="5">
        <f t="shared" si="0"/>
        <v>124.14</v>
      </c>
      <c r="S41" s="5">
        <f t="shared" si="1"/>
        <v>0</v>
      </c>
      <c r="T41" s="2">
        <f>VLOOKUP(A41,Gleitzeitsaldo,5,FALSE)</f>
        <v>0</v>
      </c>
      <c r="U41" s="5">
        <f t="shared" si="3"/>
        <v>15.52</v>
      </c>
      <c r="V41" s="5">
        <f t="shared" si="2"/>
        <v>0</v>
      </c>
    </row>
    <row r="42" spans="1:22" x14ac:dyDescent="0.25">
      <c r="A42" s="2">
        <v>1194</v>
      </c>
      <c r="B42" s="2" t="s">
        <v>126</v>
      </c>
      <c r="C42" s="2" t="s">
        <v>127</v>
      </c>
      <c r="D42" s="2" t="s">
        <v>31</v>
      </c>
      <c r="E42" s="2">
        <v>51000</v>
      </c>
      <c r="F42" s="2" t="s">
        <v>73</v>
      </c>
      <c r="G42" s="2" t="s">
        <v>33</v>
      </c>
      <c r="I42" s="2" t="s">
        <v>54</v>
      </c>
      <c r="J42" s="2">
        <v>40</v>
      </c>
      <c r="M42" s="3">
        <v>5340.14</v>
      </c>
      <c r="N42" s="4"/>
      <c r="P42" s="5">
        <f>ROUND(IF(Tariftyp="AT",Grundentgelt,Grundentgelt*(1+LZProzent/100)*IRWAZ/35+FWZ),2)</f>
        <v>5340.14</v>
      </c>
      <c r="Q42" s="2">
        <f>VLOOKUP(A42,Resturlaub!Urlaub,4,FALSE)</f>
        <v>0</v>
      </c>
      <c r="R42" s="5">
        <f t="shared" si="0"/>
        <v>245.52</v>
      </c>
      <c r="S42" s="5">
        <f t="shared" si="1"/>
        <v>0</v>
      </c>
      <c r="T42" s="2">
        <f>VLOOKUP(A42,Gleitzeitsaldo,5,FALSE)</f>
        <v>31.3</v>
      </c>
      <c r="U42" s="5">
        <f t="shared" si="3"/>
        <v>30.69</v>
      </c>
      <c r="V42" s="5">
        <f t="shared" si="2"/>
        <v>960.6</v>
      </c>
    </row>
    <row r="43" spans="1:22" x14ac:dyDescent="0.25">
      <c r="A43" s="2">
        <v>1197</v>
      </c>
      <c r="B43" s="2" t="s">
        <v>80</v>
      </c>
      <c r="C43" s="2" t="s">
        <v>128</v>
      </c>
      <c r="D43" s="2" t="s">
        <v>31</v>
      </c>
      <c r="E43" s="2">
        <v>51000</v>
      </c>
      <c r="F43" s="2" t="s">
        <v>73</v>
      </c>
      <c r="G43" s="2" t="s">
        <v>33</v>
      </c>
      <c r="I43" s="2" t="s">
        <v>20</v>
      </c>
      <c r="J43" s="2">
        <v>25</v>
      </c>
      <c r="K43" s="2" t="s">
        <v>102</v>
      </c>
      <c r="L43" s="2" t="s">
        <v>103</v>
      </c>
      <c r="M43" s="3">
        <v>4353.5</v>
      </c>
      <c r="N43" s="4">
        <v>11</v>
      </c>
      <c r="P43" s="5">
        <f>ROUND(IF(Tariftyp="AT",Grundentgelt,Grundentgelt*(1+LZProzent/100)*IRWAZ/35+FWZ),2)</f>
        <v>3451.7</v>
      </c>
      <c r="Q43" s="2">
        <f>VLOOKUP(A43,Resturlaub!Urlaub,4,FALSE)</f>
        <v>0</v>
      </c>
      <c r="R43" s="5">
        <f t="shared" si="0"/>
        <v>158.69999999999999</v>
      </c>
      <c r="S43" s="5">
        <f t="shared" si="1"/>
        <v>0</v>
      </c>
      <c r="T43" s="2">
        <f>VLOOKUP(A43,Gleitzeitsaldo,5,FALSE)</f>
        <v>37.93</v>
      </c>
      <c r="U43" s="5">
        <f t="shared" si="3"/>
        <v>31.74</v>
      </c>
      <c r="V43" s="5">
        <f t="shared" si="2"/>
        <v>1203.9000000000001</v>
      </c>
    </row>
    <row r="44" spans="1:22" x14ac:dyDescent="0.25">
      <c r="A44" s="2">
        <v>1198</v>
      </c>
      <c r="B44" s="2" t="s">
        <v>129</v>
      </c>
      <c r="C44" s="2" t="s">
        <v>130</v>
      </c>
      <c r="D44" s="2" t="s">
        <v>31</v>
      </c>
      <c r="E44" s="2">
        <v>51000</v>
      </c>
      <c r="F44" s="2" t="s">
        <v>73</v>
      </c>
      <c r="G44" s="2" t="s">
        <v>33</v>
      </c>
      <c r="I44" s="2" t="s">
        <v>20</v>
      </c>
      <c r="J44" s="2">
        <v>25</v>
      </c>
      <c r="K44" s="2" t="s">
        <v>131</v>
      </c>
      <c r="L44" s="2" t="s">
        <v>22</v>
      </c>
      <c r="M44" s="3">
        <v>2294</v>
      </c>
      <c r="N44" s="4">
        <v>12</v>
      </c>
      <c r="P44" s="5">
        <f>ROUND(IF(Tariftyp="AT",Grundentgelt,Grundentgelt*(1+LZProzent/100)*IRWAZ/35+FWZ),2)</f>
        <v>1835.2</v>
      </c>
      <c r="Q44" s="2">
        <f>VLOOKUP(A44,Resturlaub!Urlaub,4,FALSE)</f>
        <v>4</v>
      </c>
      <c r="R44" s="5">
        <f t="shared" si="0"/>
        <v>84.38</v>
      </c>
      <c r="S44" s="5">
        <f t="shared" si="1"/>
        <v>337.52</v>
      </c>
      <c r="T44" s="2">
        <f>VLOOKUP(A44,Gleitzeitsaldo,5,FALSE)</f>
        <v>89.63</v>
      </c>
      <c r="U44" s="5">
        <f t="shared" si="3"/>
        <v>16.88</v>
      </c>
      <c r="V44" s="5">
        <f t="shared" si="2"/>
        <v>1512.95</v>
      </c>
    </row>
    <row r="45" spans="1:22" x14ac:dyDescent="0.25">
      <c r="A45" s="2">
        <v>1199</v>
      </c>
      <c r="B45" s="2" t="s">
        <v>52</v>
      </c>
      <c r="C45" s="2" t="s">
        <v>132</v>
      </c>
      <c r="D45" s="2" t="s">
        <v>41</v>
      </c>
      <c r="E45" s="2">
        <v>21000</v>
      </c>
      <c r="F45" s="2" t="s">
        <v>116</v>
      </c>
      <c r="G45" s="2" t="s">
        <v>43</v>
      </c>
      <c r="I45" s="2" t="s">
        <v>20</v>
      </c>
      <c r="J45" s="2">
        <v>40</v>
      </c>
      <c r="K45" s="2" t="s">
        <v>50</v>
      </c>
      <c r="L45" s="2" t="s">
        <v>51</v>
      </c>
      <c r="M45" s="3">
        <v>3311.5</v>
      </c>
      <c r="N45" s="4">
        <v>12</v>
      </c>
      <c r="O45" s="3">
        <v>221</v>
      </c>
      <c r="P45" s="5">
        <f>ROUND(IF(Tariftyp="AT",Grundentgelt,Grundentgelt*(1+LZProzent/100)*IRWAZ/35+FWZ),2)</f>
        <v>4459.72</v>
      </c>
      <c r="Q45" s="2">
        <f>VLOOKUP(A45,Resturlaub!Urlaub,4,FALSE)</f>
        <v>2</v>
      </c>
      <c r="R45" s="5">
        <f t="shared" si="0"/>
        <v>205.04</v>
      </c>
      <c r="S45" s="5">
        <f t="shared" si="1"/>
        <v>410.08</v>
      </c>
      <c r="T45" s="2">
        <f>VLOOKUP(A45,Gleitzeitsaldo,5,FALSE)</f>
        <v>83.4</v>
      </c>
      <c r="U45" s="5">
        <f t="shared" si="3"/>
        <v>25.63</v>
      </c>
      <c r="V45" s="5">
        <f t="shared" si="2"/>
        <v>2137.54</v>
      </c>
    </row>
    <row r="46" spans="1:22" x14ac:dyDescent="0.25">
      <c r="A46" s="2">
        <v>1200</v>
      </c>
      <c r="B46" s="2" t="s">
        <v>133</v>
      </c>
      <c r="C46" s="2" t="s">
        <v>134</v>
      </c>
      <c r="D46" s="2" t="s">
        <v>25</v>
      </c>
      <c r="E46" s="2">
        <v>25000</v>
      </c>
      <c r="F46" s="2" t="s">
        <v>26</v>
      </c>
      <c r="G46" s="2" t="s">
        <v>27</v>
      </c>
      <c r="I46" s="2" t="s">
        <v>20</v>
      </c>
      <c r="J46" s="2">
        <v>35</v>
      </c>
      <c r="K46" s="2" t="s">
        <v>50</v>
      </c>
      <c r="L46" s="2" t="s">
        <v>51</v>
      </c>
      <c r="M46" s="3">
        <v>3311.5</v>
      </c>
      <c r="N46" s="4">
        <v>12</v>
      </c>
      <c r="P46" s="5">
        <f>ROUND(IF(Tariftyp="AT",Grundentgelt,Grundentgelt*(1+LZProzent/100)*IRWAZ/35+FWZ),2)</f>
        <v>3708.88</v>
      </c>
      <c r="Q46" s="2">
        <f>VLOOKUP(A46,Resturlaub!Urlaub,4,FALSE)</f>
        <v>5</v>
      </c>
      <c r="R46" s="5">
        <f t="shared" si="0"/>
        <v>170.52</v>
      </c>
      <c r="S46" s="5">
        <f t="shared" si="1"/>
        <v>852.6</v>
      </c>
      <c r="T46" s="2">
        <f>VLOOKUP(A46,Gleitzeitsaldo,5,FALSE)</f>
        <v>0</v>
      </c>
      <c r="U46" s="5">
        <f t="shared" si="3"/>
        <v>24.36</v>
      </c>
      <c r="V46" s="5">
        <f t="shared" si="2"/>
        <v>0</v>
      </c>
    </row>
    <row r="47" spans="1:22" x14ac:dyDescent="0.25">
      <c r="A47" s="2">
        <v>1201</v>
      </c>
      <c r="B47" s="2" t="s">
        <v>135</v>
      </c>
      <c r="C47" s="2" t="s">
        <v>136</v>
      </c>
      <c r="D47" s="2" t="s">
        <v>31</v>
      </c>
      <c r="E47" s="2">
        <v>51020</v>
      </c>
      <c r="F47" s="2" t="s">
        <v>32</v>
      </c>
      <c r="G47" s="2" t="s">
        <v>33</v>
      </c>
      <c r="I47" s="2" t="s">
        <v>20</v>
      </c>
      <c r="J47" s="2">
        <v>40</v>
      </c>
      <c r="K47" s="2" t="s">
        <v>131</v>
      </c>
      <c r="L47" s="2" t="s">
        <v>22</v>
      </c>
      <c r="M47" s="3">
        <v>2294</v>
      </c>
      <c r="N47" s="4">
        <v>9</v>
      </c>
      <c r="P47" s="5">
        <f>ROUND(IF(Tariftyp="AT",Grundentgelt,Grundentgelt*(1+LZProzent/100)*IRWAZ/35+FWZ),2)</f>
        <v>2857.67</v>
      </c>
      <c r="Q47" s="2">
        <f>VLOOKUP(A47,Resturlaub!Urlaub,4,FALSE)</f>
        <v>0</v>
      </c>
      <c r="R47" s="5">
        <f t="shared" si="0"/>
        <v>131.38999999999999</v>
      </c>
      <c r="S47" s="5">
        <f t="shared" si="1"/>
        <v>0</v>
      </c>
      <c r="T47" s="2">
        <f>VLOOKUP(A47,Gleitzeitsaldo,5,FALSE)</f>
        <v>0</v>
      </c>
      <c r="U47" s="5">
        <f t="shared" si="3"/>
        <v>16.420000000000002</v>
      </c>
      <c r="V47" s="5">
        <f t="shared" si="2"/>
        <v>0</v>
      </c>
    </row>
    <row r="48" spans="1:22" x14ac:dyDescent="0.25">
      <c r="A48" s="2">
        <v>1203</v>
      </c>
      <c r="B48" s="2" t="s">
        <v>137</v>
      </c>
      <c r="C48" s="2" t="s">
        <v>138</v>
      </c>
      <c r="D48" s="2" t="s">
        <v>25</v>
      </c>
      <c r="E48" s="2">
        <v>25000</v>
      </c>
      <c r="F48" s="2" t="s">
        <v>26</v>
      </c>
      <c r="G48" s="2" t="s">
        <v>27</v>
      </c>
      <c r="I48" s="2" t="s">
        <v>20</v>
      </c>
      <c r="J48" s="2">
        <v>40</v>
      </c>
      <c r="K48" s="2" t="s">
        <v>102</v>
      </c>
      <c r="L48" s="2" t="s">
        <v>139</v>
      </c>
      <c r="M48" s="3">
        <v>3918.5</v>
      </c>
      <c r="N48" s="4">
        <v>11</v>
      </c>
      <c r="P48" s="5">
        <f>ROUND(IF(Tariftyp="AT",Grundentgelt,Grundentgelt*(1+LZProzent/100)*IRWAZ/35+FWZ),2)</f>
        <v>4970.8999999999996</v>
      </c>
      <c r="Q48" s="2">
        <f>VLOOKUP(A48,Resturlaub!Urlaub,4,FALSE)</f>
        <v>7</v>
      </c>
      <c r="R48" s="5">
        <f t="shared" si="0"/>
        <v>228.55</v>
      </c>
      <c r="S48" s="5">
        <f t="shared" si="1"/>
        <v>1599.85</v>
      </c>
      <c r="T48" s="2">
        <f>VLOOKUP(A48,Gleitzeitsaldo,5,FALSE)</f>
        <v>0</v>
      </c>
      <c r="U48" s="5">
        <f t="shared" si="3"/>
        <v>28.57</v>
      </c>
      <c r="V48" s="5">
        <f t="shared" si="2"/>
        <v>0</v>
      </c>
    </row>
    <row r="49" spans="1:22" x14ac:dyDescent="0.25">
      <c r="A49" s="2">
        <v>1204</v>
      </c>
      <c r="B49" s="2" t="s">
        <v>68</v>
      </c>
      <c r="C49" s="2" t="s">
        <v>140</v>
      </c>
      <c r="D49" s="2" t="s">
        <v>17</v>
      </c>
      <c r="E49" s="2">
        <v>64000</v>
      </c>
      <c r="F49" s="2" t="s">
        <v>18</v>
      </c>
      <c r="G49" s="2" t="s">
        <v>19</v>
      </c>
      <c r="H49" s="2">
        <v>60</v>
      </c>
      <c r="I49" s="2" t="s">
        <v>20</v>
      </c>
      <c r="J49" s="2">
        <v>35</v>
      </c>
      <c r="K49" s="2" t="s">
        <v>85</v>
      </c>
      <c r="L49" s="2" t="s">
        <v>86</v>
      </c>
      <c r="M49" s="3">
        <v>4204.5</v>
      </c>
      <c r="N49" s="4">
        <v>9</v>
      </c>
      <c r="P49" s="5">
        <f>ROUND(IF(Tariftyp="AT",Grundentgelt,Grundentgelt*(1+LZProzent/100)*IRWAZ/35+FWZ),2)</f>
        <v>4582.91</v>
      </c>
      <c r="Q49" s="2">
        <f>VLOOKUP(A49,Resturlaub!Urlaub,4,FALSE)</f>
        <v>5</v>
      </c>
      <c r="R49" s="5">
        <f t="shared" si="0"/>
        <v>210.71</v>
      </c>
      <c r="S49" s="5">
        <f t="shared" si="1"/>
        <v>1053.55</v>
      </c>
      <c r="T49" s="2">
        <f>VLOOKUP(A49,Gleitzeitsaldo,5,FALSE)</f>
        <v>60.98</v>
      </c>
      <c r="U49" s="5">
        <f t="shared" si="3"/>
        <v>30.1</v>
      </c>
      <c r="V49" s="5">
        <f t="shared" si="2"/>
        <v>1835.5</v>
      </c>
    </row>
    <row r="50" spans="1:22" x14ac:dyDescent="0.25">
      <c r="A50" s="2">
        <v>1206</v>
      </c>
      <c r="B50" s="2" t="s">
        <v>141</v>
      </c>
      <c r="C50" s="2" t="s">
        <v>142</v>
      </c>
      <c r="D50" s="2" t="s">
        <v>25</v>
      </c>
      <c r="E50" s="2">
        <v>25000</v>
      </c>
      <c r="F50" s="2" t="s">
        <v>26</v>
      </c>
      <c r="G50" s="2" t="s">
        <v>27</v>
      </c>
      <c r="I50" s="2" t="s">
        <v>20</v>
      </c>
      <c r="J50" s="2">
        <v>35</v>
      </c>
      <c r="K50" s="2" t="s">
        <v>102</v>
      </c>
      <c r="L50" s="2" t="s">
        <v>103</v>
      </c>
      <c r="M50" s="3">
        <v>4353.5</v>
      </c>
      <c r="N50" s="4">
        <v>11</v>
      </c>
      <c r="O50" s="3">
        <v>99</v>
      </c>
      <c r="P50" s="5">
        <f>ROUND(IF(Tariftyp="AT",Grundentgelt,Grundentgelt*(1+LZProzent/100)*IRWAZ/35+FWZ),2)</f>
        <v>4931.3900000000003</v>
      </c>
      <c r="Q50" s="2">
        <f>VLOOKUP(A50,Resturlaub!Urlaub,4,FALSE)</f>
        <v>7</v>
      </c>
      <c r="R50" s="5">
        <f t="shared" si="0"/>
        <v>226.73</v>
      </c>
      <c r="S50" s="5">
        <f t="shared" si="1"/>
        <v>1587.11</v>
      </c>
      <c r="T50" s="2">
        <f>VLOOKUP(A50,Gleitzeitsaldo,5,FALSE)</f>
        <v>0</v>
      </c>
      <c r="U50" s="5">
        <f t="shared" si="3"/>
        <v>32.39</v>
      </c>
      <c r="V50" s="5">
        <f t="shared" si="2"/>
        <v>0</v>
      </c>
    </row>
    <row r="51" spans="1:22" x14ac:dyDescent="0.25">
      <c r="A51" s="2">
        <v>1210</v>
      </c>
      <c r="B51" s="2" t="s">
        <v>143</v>
      </c>
      <c r="C51" s="2" t="s">
        <v>144</v>
      </c>
      <c r="D51" s="2" t="s">
        <v>17</v>
      </c>
      <c r="E51" s="2">
        <v>64000</v>
      </c>
      <c r="F51" s="2" t="s">
        <v>18</v>
      </c>
      <c r="G51" s="2" t="s">
        <v>19</v>
      </c>
      <c r="I51" s="2" t="s">
        <v>20</v>
      </c>
      <c r="J51" s="2">
        <v>16</v>
      </c>
      <c r="K51" s="2" t="s">
        <v>28</v>
      </c>
      <c r="L51" s="2" t="s">
        <v>22</v>
      </c>
      <c r="M51" s="3">
        <v>2167.5</v>
      </c>
      <c r="N51" s="4">
        <v>11</v>
      </c>
      <c r="P51" s="5">
        <f>ROUND(IF(Tariftyp="AT",Grundentgelt,Grundentgelt*(1+LZProzent/100)*IRWAZ/35+FWZ),2)</f>
        <v>1099.8499999999999</v>
      </c>
      <c r="Q51" s="2">
        <f>VLOOKUP(A51,Resturlaub!Urlaub,4,FALSE)</f>
        <v>4</v>
      </c>
      <c r="R51" s="5">
        <f t="shared" si="0"/>
        <v>50.57</v>
      </c>
      <c r="S51" s="5">
        <f t="shared" si="1"/>
        <v>202.28</v>
      </c>
      <c r="T51" s="2">
        <f>VLOOKUP(A51,Gleitzeitsaldo,5,FALSE)</f>
        <v>0</v>
      </c>
      <c r="U51" s="5">
        <f t="shared" si="3"/>
        <v>15.8</v>
      </c>
      <c r="V51" s="5">
        <f t="shared" si="2"/>
        <v>0</v>
      </c>
    </row>
    <row r="52" spans="1:22" x14ac:dyDescent="0.25">
      <c r="A52" s="2">
        <v>1212</v>
      </c>
      <c r="B52" s="2" t="s">
        <v>52</v>
      </c>
      <c r="C52" s="2" t="s">
        <v>145</v>
      </c>
      <c r="D52" s="2" t="s">
        <v>62</v>
      </c>
      <c r="E52" s="2">
        <v>65010</v>
      </c>
      <c r="F52" s="2" t="s">
        <v>146</v>
      </c>
      <c r="G52" s="2" t="s">
        <v>375</v>
      </c>
      <c r="I52" s="2" t="s">
        <v>20</v>
      </c>
      <c r="J52" s="2">
        <v>35</v>
      </c>
      <c r="K52" s="2" t="s">
        <v>21</v>
      </c>
      <c r="L52" s="2" t="s">
        <v>22</v>
      </c>
      <c r="M52" s="3">
        <v>2608</v>
      </c>
      <c r="N52" s="4">
        <v>10</v>
      </c>
      <c r="P52" s="5">
        <f>ROUND(IF(Tariftyp="AT",Grundentgelt,Grundentgelt*(1+LZProzent/100)*IRWAZ/35+FWZ),2)</f>
        <v>2868.8</v>
      </c>
      <c r="Q52" s="2">
        <f>VLOOKUP(A52,Resturlaub!Urlaub,4,FALSE)</f>
        <v>0</v>
      </c>
      <c r="R52" s="5">
        <f t="shared" si="0"/>
        <v>131.9</v>
      </c>
      <c r="S52" s="5">
        <f t="shared" si="1"/>
        <v>0</v>
      </c>
      <c r="T52" s="2">
        <f>VLOOKUP(A52,Gleitzeitsaldo,5,FALSE)</f>
        <v>15.36</v>
      </c>
      <c r="U52" s="5">
        <f t="shared" si="3"/>
        <v>18.84</v>
      </c>
      <c r="V52" s="5">
        <f t="shared" si="2"/>
        <v>289.38</v>
      </c>
    </row>
    <row r="53" spans="1:22" x14ac:dyDescent="0.25">
      <c r="A53" s="2">
        <v>1215</v>
      </c>
      <c r="B53" s="2" t="s">
        <v>52</v>
      </c>
      <c r="C53" s="2" t="s">
        <v>147</v>
      </c>
      <c r="D53" s="2" t="s">
        <v>31</v>
      </c>
      <c r="E53" s="2">
        <v>51010</v>
      </c>
      <c r="F53" s="2" t="s">
        <v>148</v>
      </c>
      <c r="G53" s="2" t="s">
        <v>33</v>
      </c>
      <c r="I53" s="2" t="s">
        <v>20</v>
      </c>
      <c r="J53" s="2">
        <v>40</v>
      </c>
      <c r="K53" s="2" t="s">
        <v>44</v>
      </c>
      <c r="L53" s="2" t="s">
        <v>22</v>
      </c>
      <c r="M53" s="3">
        <v>2091</v>
      </c>
      <c r="N53" s="4">
        <v>12</v>
      </c>
      <c r="P53" s="5">
        <f>ROUND(IF(Tariftyp="AT",Grundentgelt,Grundentgelt*(1+LZProzent/100)*IRWAZ/35+FWZ),2)</f>
        <v>2676.48</v>
      </c>
      <c r="Q53" s="2">
        <f>VLOOKUP(A53,Resturlaub!Urlaub,4,FALSE)</f>
        <v>2</v>
      </c>
      <c r="R53" s="5">
        <f t="shared" si="0"/>
        <v>123.06</v>
      </c>
      <c r="S53" s="5">
        <f t="shared" si="1"/>
        <v>246.12</v>
      </c>
      <c r="T53" s="2">
        <f>VLOOKUP(A53,Gleitzeitsaldo,5,FALSE)</f>
        <v>23.63</v>
      </c>
      <c r="U53" s="5">
        <f t="shared" si="3"/>
        <v>15.38</v>
      </c>
      <c r="V53" s="5">
        <f t="shared" si="2"/>
        <v>363.43</v>
      </c>
    </row>
    <row r="54" spans="1:22" x14ac:dyDescent="0.25">
      <c r="A54" s="2">
        <v>1221</v>
      </c>
      <c r="B54" s="2" t="s">
        <v>149</v>
      </c>
      <c r="C54" s="2" t="s">
        <v>150</v>
      </c>
      <c r="D54" s="2" t="s">
        <v>31</v>
      </c>
      <c r="E54" s="2">
        <v>51010</v>
      </c>
      <c r="F54" s="2" t="s">
        <v>148</v>
      </c>
      <c r="G54" s="2" t="s">
        <v>33</v>
      </c>
      <c r="I54" s="2" t="s">
        <v>54</v>
      </c>
      <c r="J54" s="2">
        <v>40</v>
      </c>
      <c r="M54" s="3">
        <v>1470</v>
      </c>
      <c r="N54" s="4"/>
      <c r="P54" s="5">
        <f>ROUND(IF(Tariftyp="AT",Grundentgelt,Grundentgelt*(1+LZProzent/100)*IRWAZ/35+FWZ),2)</f>
        <v>1470</v>
      </c>
      <c r="Q54" s="2">
        <f>VLOOKUP(A54,Resturlaub!Urlaub,4,FALSE)</f>
        <v>3</v>
      </c>
      <c r="R54" s="5">
        <f t="shared" si="0"/>
        <v>67.59</v>
      </c>
      <c r="S54" s="5">
        <f t="shared" si="1"/>
        <v>202.77</v>
      </c>
      <c r="T54" s="2">
        <f>VLOOKUP(A54,Gleitzeitsaldo,5,FALSE)</f>
        <v>0</v>
      </c>
      <c r="U54" s="5">
        <f t="shared" si="3"/>
        <v>8.4499999999999993</v>
      </c>
      <c r="V54" s="5">
        <f t="shared" si="2"/>
        <v>0</v>
      </c>
    </row>
    <row r="55" spans="1:22" x14ac:dyDescent="0.25">
      <c r="A55" s="2">
        <v>1223</v>
      </c>
      <c r="B55" s="2" t="s">
        <v>151</v>
      </c>
      <c r="C55" s="2" t="s">
        <v>152</v>
      </c>
      <c r="D55" s="2" t="s">
        <v>82</v>
      </c>
      <c r="E55" s="2">
        <v>31000</v>
      </c>
      <c r="F55" s="2" t="s">
        <v>83</v>
      </c>
      <c r="G55" s="2" t="s">
        <v>84</v>
      </c>
      <c r="I55" s="2" t="s">
        <v>20</v>
      </c>
      <c r="J55" s="2">
        <v>40</v>
      </c>
      <c r="K55" s="2" t="s">
        <v>70</v>
      </c>
      <c r="L55" s="2" t="s">
        <v>22</v>
      </c>
      <c r="M55" s="3">
        <v>3213.5</v>
      </c>
      <c r="N55" s="4">
        <v>12</v>
      </c>
      <c r="P55" s="5">
        <f>ROUND(IF(Tariftyp="AT",Grundentgelt,Grundentgelt*(1+LZProzent/100)*IRWAZ/35+FWZ),2)</f>
        <v>4113.28</v>
      </c>
      <c r="Q55" s="2">
        <f>VLOOKUP(A55,Resturlaub!Urlaub,4,FALSE)</f>
        <v>4</v>
      </c>
      <c r="R55" s="5">
        <f t="shared" si="0"/>
        <v>189.12</v>
      </c>
      <c r="S55" s="5">
        <f t="shared" si="1"/>
        <v>756.48</v>
      </c>
      <c r="T55" s="2">
        <f>VLOOKUP(A55,Gleitzeitsaldo,5,FALSE)</f>
        <v>98.36</v>
      </c>
      <c r="U55" s="5">
        <f t="shared" si="3"/>
        <v>23.64</v>
      </c>
      <c r="V55" s="5">
        <f t="shared" si="2"/>
        <v>2325.23</v>
      </c>
    </row>
    <row r="56" spans="1:22" x14ac:dyDescent="0.25">
      <c r="A56" s="2">
        <v>1224</v>
      </c>
      <c r="B56" s="2" t="s">
        <v>52</v>
      </c>
      <c r="C56" s="2" t="s">
        <v>153</v>
      </c>
      <c r="D56" s="2" t="s">
        <v>31</v>
      </c>
      <c r="E56" s="2">
        <v>51010</v>
      </c>
      <c r="F56" s="2" t="s">
        <v>148</v>
      </c>
      <c r="G56" s="2" t="s">
        <v>33</v>
      </c>
      <c r="I56" s="2" t="s">
        <v>54</v>
      </c>
      <c r="J56" s="2">
        <v>40</v>
      </c>
      <c r="M56" s="3">
        <v>1344</v>
      </c>
      <c r="N56" s="4"/>
      <c r="P56" s="5">
        <f>ROUND(IF(Tariftyp="AT",Grundentgelt,Grundentgelt*(1+LZProzent/100)*IRWAZ/35+FWZ),2)</f>
        <v>1344</v>
      </c>
      <c r="Q56" s="2">
        <f>VLOOKUP(A56,Resturlaub!Urlaub,4,FALSE)</f>
        <v>9</v>
      </c>
      <c r="R56" s="5">
        <f t="shared" si="0"/>
        <v>61.79</v>
      </c>
      <c r="S56" s="5">
        <f t="shared" si="1"/>
        <v>556.11</v>
      </c>
      <c r="T56" s="2">
        <f>VLOOKUP(A56,Gleitzeitsaldo,5,FALSE)</f>
        <v>82.84</v>
      </c>
      <c r="U56" s="5">
        <f t="shared" si="3"/>
        <v>7.72</v>
      </c>
      <c r="V56" s="5">
        <f t="shared" si="2"/>
        <v>639.52</v>
      </c>
    </row>
    <row r="57" spans="1:22" x14ac:dyDescent="0.25">
      <c r="A57" s="2">
        <v>1227</v>
      </c>
      <c r="B57" s="2" t="s">
        <v>154</v>
      </c>
      <c r="C57" s="2" t="s">
        <v>155</v>
      </c>
      <c r="D57" s="2" t="s">
        <v>36</v>
      </c>
      <c r="E57" s="2">
        <v>55000</v>
      </c>
      <c r="F57" s="2" t="s">
        <v>37</v>
      </c>
      <c r="G57" s="2" t="s">
        <v>38</v>
      </c>
      <c r="I57" s="2" t="s">
        <v>20</v>
      </c>
      <c r="J57" s="2">
        <v>40</v>
      </c>
      <c r="K57" s="2" t="s">
        <v>118</v>
      </c>
      <c r="L57" s="2" t="s">
        <v>22</v>
      </c>
      <c r="M57" s="3">
        <v>2066.5</v>
      </c>
      <c r="N57" s="4">
        <v>8</v>
      </c>
      <c r="P57" s="5">
        <f>ROUND(IF(Tariftyp="AT",Grundentgelt,Grundentgelt*(1+LZProzent/100)*IRWAZ/35+FWZ),2)</f>
        <v>2550.65</v>
      </c>
      <c r="Q57" s="2">
        <f>VLOOKUP(A57,Resturlaub!Urlaub,4,FALSE)</f>
        <v>2</v>
      </c>
      <c r="R57" s="5">
        <f t="shared" si="0"/>
        <v>117.27</v>
      </c>
      <c r="S57" s="5">
        <f t="shared" si="1"/>
        <v>234.54</v>
      </c>
      <c r="T57" s="2">
        <f>VLOOKUP(A57,Gleitzeitsaldo,5,FALSE)</f>
        <v>0</v>
      </c>
      <c r="U57" s="5">
        <f t="shared" si="3"/>
        <v>14.66</v>
      </c>
      <c r="V57" s="5">
        <f t="shared" si="2"/>
        <v>0</v>
      </c>
    </row>
    <row r="58" spans="1:22" x14ac:dyDescent="0.25">
      <c r="A58" s="2">
        <v>1228</v>
      </c>
      <c r="B58" s="2" t="s">
        <v>34</v>
      </c>
      <c r="C58" s="2" t="s">
        <v>156</v>
      </c>
      <c r="D58" s="2" t="s">
        <v>31</v>
      </c>
      <c r="E58" s="2">
        <v>51000</v>
      </c>
      <c r="F58" s="2" t="s">
        <v>73</v>
      </c>
      <c r="G58" s="2" t="s">
        <v>33</v>
      </c>
      <c r="I58" s="2" t="s">
        <v>20</v>
      </c>
      <c r="J58" s="2">
        <v>35</v>
      </c>
      <c r="K58" s="2" t="s">
        <v>57</v>
      </c>
      <c r="L58" s="2" t="s">
        <v>22</v>
      </c>
      <c r="M58" s="3">
        <v>2413</v>
      </c>
      <c r="N58" s="4">
        <v>8</v>
      </c>
      <c r="O58" s="3">
        <v>147</v>
      </c>
      <c r="P58" s="5">
        <f>ROUND(IF(Tariftyp="AT",Grundentgelt,Grundentgelt*(1+LZProzent/100)*IRWAZ/35+FWZ),2)</f>
        <v>2753.04</v>
      </c>
      <c r="Q58" s="2">
        <f>VLOOKUP(A58,Resturlaub!Urlaub,4,FALSE)</f>
        <v>8</v>
      </c>
      <c r="R58" s="5">
        <f t="shared" si="0"/>
        <v>126.58</v>
      </c>
      <c r="S58" s="5">
        <f t="shared" si="1"/>
        <v>1012.64</v>
      </c>
      <c r="T58" s="2">
        <f>VLOOKUP(A58,Gleitzeitsaldo,5,FALSE)</f>
        <v>64.790000000000006</v>
      </c>
      <c r="U58" s="5">
        <f t="shared" si="3"/>
        <v>18.079999999999998</v>
      </c>
      <c r="V58" s="5">
        <f t="shared" si="2"/>
        <v>1171.4000000000001</v>
      </c>
    </row>
    <row r="59" spans="1:22" x14ac:dyDescent="0.25">
      <c r="A59" s="2">
        <v>1229</v>
      </c>
      <c r="B59" s="2" t="s">
        <v>157</v>
      </c>
      <c r="C59" s="2" t="s">
        <v>158</v>
      </c>
      <c r="D59" s="2" t="s">
        <v>25</v>
      </c>
      <c r="E59" s="2">
        <v>25000</v>
      </c>
      <c r="F59" s="2" t="s">
        <v>26</v>
      </c>
      <c r="G59" s="2" t="s">
        <v>27</v>
      </c>
      <c r="I59" s="2" t="s">
        <v>20</v>
      </c>
      <c r="J59" s="2">
        <v>40</v>
      </c>
      <c r="K59" s="2" t="s">
        <v>131</v>
      </c>
      <c r="L59" s="2" t="s">
        <v>22</v>
      </c>
      <c r="M59" s="3">
        <v>2294</v>
      </c>
      <c r="N59" s="4">
        <v>9</v>
      </c>
      <c r="O59" s="3">
        <v>165</v>
      </c>
      <c r="P59" s="5">
        <f>ROUND(IF(Tariftyp="AT",Grundentgelt,Grundentgelt*(1+LZProzent/100)*IRWAZ/35+FWZ),2)</f>
        <v>3022.67</v>
      </c>
      <c r="Q59" s="2">
        <f>VLOOKUP(A59,Resturlaub!Urlaub,4,FALSE)</f>
        <v>0</v>
      </c>
      <c r="R59" s="5">
        <f t="shared" si="0"/>
        <v>138.97</v>
      </c>
      <c r="S59" s="5">
        <f t="shared" si="1"/>
        <v>0</v>
      </c>
      <c r="T59" s="2">
        <f>VLOOKUP(A59,Gleitzeitsaldo,5,FALSE)</f>
        <v>60.58</v>
      </c>
      <c r="U59" s="5">
        <f t="shared" si="3"/>
        <v>17.37</v>
      </c>
      <c r="V59" s="5">
        <f t="shared" si="2"/>
        <v>1052.27</v>
      </c>
    </row>
    <row r="60" spans="1:22" x14ac:dyDescent="0.25">
      <c r="A60" s="2">
        <v>1231</v>
      </c>
      <c r="B60" s="2" t="s">
        <v>159</v>
      </c>
      <c r="C60" s="2" t="s">
        <v>160</v>
      </c>
      <c r="D60" s="2" t="s">
        <v>62</v>
      </c>
      <c r="E60" s="2">
        <v>65010</v>
      </c>
      <c r="F60" s="2" t="s">
        <v>146</v>
      </c>
      <c r="G60" s="2" t="s">
        <v>375</v>
      </c>
      <c r="I60" s="2" t="s">
        <v>20</v>
      </c>
      <c r="J60" s="2">
        <v>35</v>
      </c>
      <c r="K60" s="2" t="s">
        <v>123</v>
      </c>
      <c r="L60" s="2" t="s">
        <v>22</v>
      </c>
      <c r="M60" s="3">
        <v>2866.5</v>
      </c>
      <c r="N60" s="4">
        <v>10</v>
      </c>
      <c r="P60" s="5">
        <f>ROUND(IF(Tariftyp="AT",Grundentgelt,Grundentgelt*(1+LZProzent/100)*IRWAZ/35+FWZ),2)</f>
        <v>3153.15</v>
      </c>
      <c r="Q60" s="2">
        <f>VLOOKUP(A60,Resturlaub!Urlaub,4,FALSE)</f>
        <v>5</v>
      </c>
      <c r="R60" s="5">
        <f t="shared" si="0"/>
        <v>144.97</v>
      </c>
      <c r="S60" s="5">
        <f t="shared" si="1"/>
        <v>724.85</v>
      </c>
      <c r="T60" s="2">
        <f>VLOOKUP(A60,Gleitzeitsaldo,5,FALSE)</f>
        <v>72.959999999999994</v>
      </c>
      <c r="U60" s="5">
        <f t="shared" si="3"/>
        <v>20.71</v>
      </c>
      <c r="V60" s="5">
        <f t="shared" si="2"/>
        <v>1511</v>
      </c>
    </row>
    <row r="61" spans="1:22" x14ac:dyDescent="0.25">
      <c r="A61" s="2">
        <v>1232</v>
      </c>
      <c r="B61" s="2" t="s">
        <v>151</v>
      </c>
      <c r="C61" s="2" t="s">
        <v>161</v>
      </c>
      <c r="D61" s="2" t="s">
        <v>31</v>
      </c>
      <c r="E61" s="2">
        <v>51000</v>
      </c>
      <c r="F61" s="2" t="s">
        <v>73</v>
      </c>
      <c r="G61" s="2" t="s">
        <v>33</v>
      </c>
      <c r="I61" s="2" t="s">
        <v>20</v>
      </c>
      <c r="J61" s="2">
        <v>35</v>
      </c>
      <c r="K61" s="2" t="s">
        <v>21</v>
      </c>
      <c r="L61" s="2" t="s">
        <v>22</v>
      </c>
      <c r="M61" s="3">
        <v>2608</v>
      </c>
      <c r="N61" s="4">
        <v>11</v>
      </c>
      <c r="P61" s="5">
        <f>ROUND(IF(Tariftyp="AT",Grundentgelt,Grundentgelt*(1+LZProzent/100)*IRWAZ/35+FWZ),2)</f>
        <v>2894.88</v>
      </c>
      <c r="Q61" s="2">
        <f>VLOOKUP(A61,Resturlaub!Urlaub,4,FALSE)</f>
        <v>10</v>
      </c>
      <c r="R61" s="5">
        <f t="shared" si="0"/>
        <v>133.1</v>
      </c>
      <c r="S61" s="5">
        <f t="shared" si="1"/>
        <v>1331</v>
      </c>
      <c r="T61" s="2">
        <f>VLOOKUP(A61,Gleitzeitsaldo,5,FALSE)</f>
        <v>0</v>
      </c>
      <c r="U61" s="5">
        <f t="shared" si="3"/>
        <v>19.010000000000002</v>
      </c>
      <c r="V61" s="5">
        <f t="shared" si="2"/>
        <v>0</v>
      </c>
    </row>
    <row r="62" spans="1:22" x14ac:dyDescent="0.25">
      <c r="A62" s="2">
        <v>1233</v>
      </c>
      <c r="B62" s="2" t="s">
        <v>162</v>
      </c>
      <c r="C62" s="2" t="s">
        <v>163</v>
      </c>
      <c r="D62" s="2" t="s">
        <v>41</v>
      </c>
      <c r="E62" s="2">
        <v>21000</v>
      </c>
      <c r="F62" s="2" t="s">
        <v>116</v>
      </c>
      <c r="G62" s="2" t="s">
        <v>43</v>
      </c>
      <c r="I62" s="2" t="s">
        <v>20</v>
      </c>
      <c r="J62" s="2">
        <v>40</v>
      </c>
      <c r="K62" s="2" t="s">
        <v>107</v>
      </c>
      <c r="L62" s="2" t="s">
        <v>22</v>
      </c>
      <c r="M62" s="3">
        <v>2123.5</v>
      </c>
      <c r="N62" s="4">
        <v>8</v>
      </c>
      <c r="O62" s="3">
        <v>262</v>
      </c>
      <c r="P62" s="5">
        <f>ROUND(IF(Tariftyp="AT",Grundentgelt,Grundentgelt*(1+LZProzent/100)*IRWAZ/35+FWZ),2)</f>
        <v>2883.01</v>
      </c>
      <c r="Q62" s="2">
        <f>VLOOKUP(A62,Resturlaub!Urlaub,4,FALSE)</f>
        <v>3</v>
      </c>
      <c r="R62" s="5">
        <f t="shared" si="0"/>
        <v>132.55000000000001</v>
      </c>
      <c r="S62" s="5">
        <f t="shared" si="1"/>
        <v>397.65</v>
      </c>
      <c r="T62" s="2">
        <f>VLOOKUP(A62,Gleitzeitsaldo,5,FALSE)</f>
        <v>0.28999999999999998</v>
      </c>
      <c r="U62" s="5">
        <f t="shared" si="3"/>
        <v>16.57</v>
      </c>
      <c r="V62" s="5">
        <f t="shared" si="2"/>
        <v>4.8099999999999996</v>
      </c>
    </row>
    <row r="63" spans="1:22" x14ac:dyDescent="0.25">
      <c r="A63" s="2">
        <v>1234</v>
      </c>
      <c r="B63" s="2" t="s">
        <v>164</v>
      </c>
      <c r="C63" s="2" t="s">
        <v>165</v>
      </c>
      <c r="D63" s="2" t="s">
        <v>166</v>
      </c>
      <c r="E63" s="2">
        <v>26000</v>
      </c>
      <c r="F63" s="2" t="s">
        <v>167</v>
      </c>
      <c r="G63" s="2" t="s">
        <v>168</v>
      </c>
      <c r="I63" s="2" t="s">
        <v>20</v>
      </c>
      <c r="J63" s="2">
        <v>40</v>
      </c>
      <c r="K63" s="2" t="s">
        <v>70</v>
      </c>
      <c r="L63" s="2" t="s">
        <v>22</v>
      </c>
      <c r="M63" s="3">
        <v>3213.5</v>
      </c>
      <c r="N63" s="4">
        <v>12</v>
      </c>
      <c r="P63" s="5">
        <f>ROUND(IF(Tariftyp="AT",Grundentgelt,Grundentgelt*(1+LZProzent/100)*IRWAZ/35+FWZ),2)</f>
        <v>4113.28</v>
      </c>
      <c r="Q63" s="2">
        <f>VLOOKUP(A63,Resturlaub!Urlaub,4,FALSE)</f>
        <v>0</v>
      </c>
      <c r="R63" s="5">
        <f t="shared" si="0"/>
        <v>189.12</v>
      </c>
      <c r="S63" s="5">
        <f t="shared" si="1"/>
        <v>0</v>
      </c>
      <c r="T63" s="2">
        <f>VLOOKUP(A63,Gleitzeitsaldo,5,FALSE)</f>
        <v>24.52</v>
      </c>
      <c r="U63" s="5">
        <f t="shared" si="3"/>
        <v>23.64</v>
      </c>
      <c r="V63" s="5">
        <f t="shared" si="2"/>
        <v>579.65</v>
      </c>
    </row>
    <row r="64" spans="1:22" x14ac:dyDescent="0.25">
      <c r="A64" s="2">
        <v>1235</v>
      </c>
      <c r="B64" s="2" t="s">
        <v>23</v>
      </c>
      <c r="C64" s="2" t="s">
        <v>169</v>
      </c>
      <c r="D64" s="2" t="s">
        <v>31</v>
      </c>
      <c r="E64" s="2">
        <v>51000</v>
      </c>
      <c r="F64" s="2" t="s">
        <v>73</v>
      </c>
      <c r="G64" s="2" t="s">
        <v>33</v>
      </c>
      <c r="I64" s="2" t="s">
        <v>20</v>
      </c>
      <c r="J64" s="2">
        <v>40</v>
      </c>
      <c r="K64" s="2" t="s">
        <v>70</v>
      </c>
      <c r="L64" s="2" t="s">
        <v>22</v>
      </c>
      <c r="M64" s="3">
        <v>3213.5</v>
      </c>
      <c r="N64" s="4">
        <v>12</v>
      </c>
      <c r="P64" s="5">
        <f>ROUND(IF(Tariftyp="AT",Grundentgelt,Grundentgelt*(1+LZProzent/100)*IRWAZ/35+FWZ),2)</f>
        <v>4113.28</v>
      </c>
      <c r="Q64" s="2">
        <f>VLOOKUP(A64,Resturlaub!Urlaub,4,FALSE)</f>
        <v>6</v>
      </c>
      <c r="R64" s="5">
        <f t="shared" si="0"/>
        <v>189.12</v>
      </c>
      <c r="S64" s="5">
        <f t="shared" si="1"/>
        <v>1134.72</v>
      </c>
      <c r="T64" s="2">
        <f>VLOOKUP(A64,Gleitzeitsaldo,5,FALSE)</f>
        <v>77.67</v>
      </c>
      <c r="U64" s="5">
        <f t="shared" si="3"/>
        <v>23.64</v>
      </c>
      <c r="V64" s="5">
        <f t="shared" si="2"/>
        <v>1836.12</v>
      </c>
    </row>
    <row r="65" spans="1:22" x14ac:dyDescent="0.25">
      <c r="A65" s="2">
        <v>1236</v>
      </c>
      <c r="B65" s="2" t="s">
        <v>137</v>
      </c>
      <c r="C65" s="2" t="s">
        <v>170</v>
      </c>
      <c r="D65" s="2" t="s">
        <v>62</v>
      </c>
      <c r="E65" s="2">
        <v>65010</v>
      </c>
      <c r="F65" s="2" t="s">
        <v>146</v>
      </c>
      <c r="G65" s="2" t="s">
        <v>375</v>
      </c>
      <c r="I65" s="2" t="s">
        <v>20</v>
      </c>
      <c r="J65" s="2">
        <v>35</v>
      </c>
      <c r="K65" s="2" t="s">
        <v>50</v>
      </c>
      <c r="L65" s="2" t="s">
        <v>51</v>
      </c>
      <c r="M65" s="3">
        <v>3311.5</v>
      </c>
      <c r="N65" s="4">
        <v>8</v>
      </c>
      <c r="P65" s="5">
        <f>ROUND(IF(Tariftyp="AT",Grundentgelt,Grundentgelt*(1+LZProzent/100)*IRWAZ/35+FWZ),2)</f>
        <v>3576.42</v>
      </c>
      <c r="Q65" s="2">
        <f>VLOOKUP(A65,Resturlaub!Urlaub,4,FALSE)</f>
        <v>7</v>
      </c>
      <c r="R65" s="5">
        <f t="shared" si="0"/>
        <v>164.43</v>
      </c>
      <c r="S65" s="5">
        <f t="shared" si="1"/>
        <v>1151.01</v>
      </c>
      <c r="T65" s="2">
        <f>VLOOKUP(A65,Gleitzeitsaldo,5,FALSE)</f>
        <v>0</v>
      </c>
      <c r="U65" s="5">
        <f t="shared" si="3"/>
        <v>23.49</v>
      </c>
      <c r="V65" s="5">
        <f t="shared" si="2"/>
        <v>0</v>
      </c>
    </row>
    <row r="66" spans="1:22" x14ac:dyDescent="0.25">
      <c r="A66" s="2">
        <v>1238</v>
      </c>
      <c r="B66" s="2" t="s">
        <v>171</v>
      </c>
      <c r="C66" s="2" t="s">
        <v>172</v>
      </c>
      <c r="D66" s="2" t="s">
        <v>31</v>
      </c>
      <c r="E66" s="2">
        <v>51020</v>
      </c>
      <c r="F66" s="2" t="s">
        <v>32</v>
      </c>
      <c r="G66" s="2" t="s">
        <v>33</v>
      </c>
      <c r="I66" s="2" t="s">
        <v>20</v>
      </c>
      <c r="J66" s="2">
        <v>40</v>
      </c>
      <c r="K66" s="2" t="s">
        <v>102</v>
      </c>
      <c r="L66" s="2" t="s">
        <v>139</v>
      </c>
      <c r="M66" s="3">
        <v>3918.5</v>
      </c>
      <c r="N66" s="4">
        <v>12</v>
      </c>
      <c r="P66" s="5">
        <f>ROUND(IF(Tariftyp="AT",Grundentgelt,Grundentgelt*(1+LZProzent/100)*IRWAZ/35+FWZ),2)</f>
        <v>5015.68</v>
      </c>
      <c r="Q66" s="2">
        <f>VLOOKUP(A66,Resturlaub!Urlaub,4,FALSE)</f>
        <v>9</v>
      </c>
      <c r="R66" s="5">
        <f t="shared" si="0"/>
        <v>230.61</v>
      </c>
      <c r="S66" s="5">
        <f t="shared" si="1"/>
        <v>2075.4899999999998</v>
      </c>
      <c r="T66" s="2">
        <f>VLOOKUP(A66,Gleitzeitsaldo,5,FALSE)</f>
        <v>0</v>
      </c>
      <c r="U66" s="5">
        <f t="shared" si="3"/>
        <v>28.83</v>
      </c>
      <c r="V66" s="5">
        <f t="shared" si="2"/>
        <v>0</v>
      </c>
    </row>
    <row r="67" spans="1:22" x14ac:dyDescent="0.25">
      <c r="A67" s="2">
        <v>2004</v>
      </c>
      <c r="B67" s="2" t="s">
        <v>173</v>
      </c>
      <c r="C67" s="2" t="s">
        <v>174</v>
      </c>
      <c r="D67" s="2" t="s">
        <v>175</v>
      </c>
      <c r="E67" s="2">
        <v>41000</v>
      </c>
      <c r="F67" s="2" t="s">
        <v>176</v>
      </c>
      <c r="G67" s="2" t="s">
        <v>177</v>
      </c>
      <c r="I67" s="2" t="s">
        <v>20</v>
      </c>
      <c r="J67" s="2">
        <v>35</v>
      </c>
      <c r="K67" s="2" t="s">
        <v>44</v>
      </c>
      <c r="L67" s="2" t="s">
        <v>22</v>
      </c>
      <c r="M67" s="3">
        <v>2091</v>
      </c>
      <c r="N67" s="4">
        <v>12</v>
      </c>
      <c r="P67" s="5">
        <f>ROUND(IF(Tariftyp="AT",Grundentgelt,Grundentgelt*(1+LZProzent/100)*IRWAZ/35+FWZ),2)</f>
        <v>2341.92</v>
      </c>
      <c r="Q67" s="2">
        <f>VLOOKUP(A67,Resturlaub!Urlaub,4,FALSE)</f>
        <v>7</v>
      </c>
      <c r="R67" s="5">
        <f t="shared" si="0"/>
        <v>107.67</v>
      </c>
      <c r="S67" s="5">
        <f t="shared" si="1"/>
        <v>753.69</v>
      </c>
      <c r="T67" s="2">
        <f>VLOOKUP(A67,Gleitzeitsaldo,5,FALSE)</f>
        <v>0</v>
      </c>
      <c r="U67" s="5">
        <f t="shared" si="3"/>
        <v>15.38</v>
      </c>
      <c r="V67" s="5">
        <f t="shared" si="2"/>
        <v>0</v>
      </c>
    </row>
    <row r="68" spans="1:22" x14ac:dyDescent="0.25">
      <c r="A68" s="2">
        <v>2017</v>
      </c>
      <c r="B68" s="2" t="s">
        <v>178</v>
      </c>
      <c r="C68" s="2" t="s">
        <v>179</v>
      </c>
      <c r="D68" s="2" t="s">
        <v>175</v>
      </c>
      <c r="E68" s="2">
        <v>41000</v>
      </c>
      <c r="F68" s="2" t="s">
        <v>176</v>
      </c>
      <c r="G68" s="2" t="s">
        <v>177</v>
      </c>
      <c r="I68" s="2" t="s">
        <v>20</v>
      </c>
      <c r="J68" s="2">
        <v>35</v>
      </c>
      <c r="K68" s="2" t="s">
        <v>28</v>
      </c>
      <c r="L68" s="2" t="s">
        <v>22</v>
      </c>
      <c r="M68" s="3">
        <v>2167.5</v>
      </c>
      <c r="N68" s="4">
        <v>10</v>
      </c>
      <c r="P68" s="5">
        <f>ROUND(IF(Tariftyp="AT",Grundentgelt,Grundentgelt*(1+LZProzent/100)*IRWAZ/35+FWZ),2)</f>
        <v>2384.25</v>
      </c>
      <c r="Q68" s="2">
        <f>VLOOKUP(A68,Resturlaub!Urlaub,4,FALSE)</f>
        <v>2</v>
      </c>
      <c r="R68" s="5">
        <f t="shared" si="0"/>
        <v>109.62</v>
      </c>
      <c r="S68" s="5">
        <f t="shared" si="1"/>
        <v>219.24</v>
      </c>
      <c r="T68" s="2">
        <f>VLOOKUP(A68,Gleitzeitsaldo,5,FALSE)</f>
        <v>0</v>
      </c>
      <c r="U68" s="5">
        <f t="shared" si="3"/>
        <v>15.66</v>
      </c>
      <c r="V68" s="5">
        <f t="shared" si="2"/>
        <v>0</v>
      </c>
    </row>
    <row r="69" spans="1:22" x14ac:dyDescent="0.25">
      <c r="A69" s="2">
        <v>2024</v>
      </c>
      <c r="B69" s="2" t="s">
        <v>180</v>
      </c>
      <c r="C69" s="2" t="s">
        <v>181</v>
      </c>
      <c r="D69" s="2" t="s">
        <v>175</v>
      </c>
      <c r="E69" s="2">
        <v>41000</v>
      </c>
      <c r="F69" s="2" t="s">
        <v>176</v>
      </c>
      <c r="G69" s="2" t="s">
        <v>177</v>
      </c>
      <c r="I69" s="2" t="s">
        <v>20</v>
      </c>
      <c r="J69" s="2">
        <v>35</v>
      </c>
      <c r="K69" s="2" t="s">
        <v>102</v>
      </c>
      <c r="L69" s="2" t="s">
        <v>182</v>
      </c>
      <c r="M69" s="3">
        <v>3701</v>
      </c>
      <c r="N69" s="4">
        <v>9</v>
      </c>
      <c r="P69" s="5">
        <f>ROUND(IF(Tariftyp="AT",Grundentgelt,Grundentgelt*(1+LZProzent/100)*IRWAZ/35+FWZ),2)</f>
        <v>4034.09</v>
      </c>
      <c r="Q69" s="2">
        <f>VLOOKUP(A69,Resturlaub!Urlaub,4,FALSE)</f>
        <v>3</v>
      </c>
      <c r="R69" s="5">
        <f t="shared" ref="R69:R132" si="4">ROUND(Monatsentgelt/Tagesfaktor,2)</f>
        <v>185.48</v>
      </c>
      <c r="S69" s="5">
        <f t="shared" ref="S69:S132" si="5">ROUND(Tageswert*Resturlaub,2)</f>
        <v>556.44000000000005</v>
      </c>
      <c r="T69" s="2">
        <f>VLOOKUP(A69,Gleitzeitsaldo,5,FALSE)</f>
        <v>40.4</v>
      </c>
      <c r="U69" s="5">
        <f t="shared" ref="U69:U132" si="6">ROUND(Monatsentgelt/(IRWAZ*Wochenfaktor),2)</f>
        <v>26.5</v>
      </c>
      <c r="V69" s="5">
        <f t="shared" ref="V69:V132" si="7">ROUND(Gleitzeitstand*Stundenwert,2)</f>
        <v>1070.5999999999999</v>
      </c>
    </row>
    <row r="70" spans="1:22" x14ac:dyDescent="0.25">
      <c r="A70" s="2">
        <v>2055</v>
      </c>
      <c r="B70" s="2" t="s">
        <v>23</v>
      </c>
      <c r="C70" s="2" t="s">
        <v>183</v>
      </c>
      <c r="D70" s="2" t="s">
        <v>184</v>
      </c>
      <c r="E70" s="2">
        <v>46000</v>
      </c>
      <c r="F70" s="2" t="s">
        <v>185</v>
      </c>
      <c r="G70" s="2" t="s">
        <v>186</v>
      </c>
      <c r="I70" s="2" t="s">
        <v>20</v>
      </c>
      <c r="J70" s="2">
        <v>35</v>
      </c>
      <c r="K70" s="2" t="s">
        <v>85</v>
      </c>
      <c r="L70" s="2" t="s">
        <v>187</v>
      </c>
      <c r="M70" s="3">
        <v>4467</v>
      </c>
      <c r="N70" s="4">
        <v>8</v>
      </c>
      <c r="P70" s="5">
        <f>ROUND(IF(Tariftyp="AT",Grundentgelt,Grundentgelt*(1+LZProzent/100)*IRWAZ/35+FWZ),2)</f>
        <v>4824.3599999999997</v>
      </c>
      <c r="Q70" s="2">
        <f>VLOOKUP(A70,Resturlaub!Urlaub,4,FALSE)</f>
        <v>1</v>
      </c>
      <c r="R70" s="5">
        <f t="shared" si="4"/>
        <v>221.81</v>
      </c>
      <c r="S70" s="5">
        <f t="shared" si="5"/>
        <v>221.81</v>
      </c>
      <c r="T70" s="2">
        <f>VLOOKUP(A70,Gleitzeitsaldo,5,FALSE)</f>
        <v>0</v>
      </c>
      <c r="U70" s="5">
        <f t="shared" si="6"/>
        <v>31.69</v>
      </c>
      <c r="V70" s="5">
        <f t="shared" si="7"/>
        <v>0</v>
      </c>
    </row>
    <row r="71" spans="1:22" x14ac:dyDescent="0.25">
      <c r="A71" s="2">
        <v>2094</v>
      </c>
      <c r="B71" s="2" t="s">
        <v>171</v>
      </c>
      <c r="C71" s="2" t="s">
        <v>188</v>
      </c>
      <c r="D71" s="2" t="s">
        <v>189</v>
      </c>
      <c r="E71" s="2">
        <v>43000</v>
      </c>
      <c r="F71" s="2" t="s">
        <v>190</v>
      </c>
      <c r="G71" s="2" t="s">
        <v>191</v>
      </c>
      <c r="I71" s="2" t="s">
        <v>20</v>
      </c>
      <c r="J71" s="2">
        <v>35</v>
      </c>
      <c r="K71" s="2" t="s">
        <v>102</v>
      </c>
      <c r="L71" s="2" t="s">
        <v>139</v>
      </c>
      <c r="M71" s="3">
        <v>3918.5</v>
      </c>
      <c r="N71" s="4">
        <v>10</v>
      </c>
      <c r="O71" s="3">
        <v>166</v>
      </c>
      <c r="P71" s="5">
        <f>ROUND(IF(Tariftyp="AT",Grundentgelt,Grundentgelt*(1+LZProzent/100)*IRWAZ/35+FWZ),2)</f>
        <v>4476.3500000000004</v>
      </c>
      <c r="Q71" s="2">
        <f>VLOOKUP(A71,Resturlaub!Urlaub,4,FALSE)</f>
        <v>2</v>
      </c>
      <c r="R71" s="5">
        <f t="shared" si="4"/>
        <v>205.81</v>
      </c>
      <c r="S71" s="5">
        <f t="shared" si="5"/>
        <v>411.62</v>
      </c>
      <c r="T71" s="2">
        <f>VLOOKUP(A71,Gleitzeitsaldo,5,FALSE)</f>
        <v>0</v>
      </c>
      <c r="U71" s="5">
        <f t="shared" si="6"/>
        <v>29.4</v>
      </c>
      <c r="V71" s="5">
        <f t="shared" si="7"/>
        <v>0</v>
      </c>
    </row>
    <row r="72" spans="1:22" x14ac:dyDescent="0.25">
      <c r="A72" s="2">
        <v>2114</v>
      </c>
      <c r="B72" s="2" t="s">
        <v>52</v>
      </c>
      <c r="C72" s="2" t="s">
        <v>192</v>
      </c>
      <c r="D72" s="2" t="s">
        <v>175</v>
      </c>
      <c r="E72" s="2">
        <v>41000</v>
      </c>
      <c r="F72" s="2" t="s">
        <v>176</v>
      </c>
      <c r="G72" s="2" t="s">
        <v>177</v>
      </c>
      <c r="I72" s="2" t="s">
        <v>20</v>
      </c>
      <c r="J72" s="2">
        <v>35</v>
      </c>
      <c r="K72" s="2" t="s">
        <v>70</v>
      </c>
      <c r="L72" s="2" t="s">
        <v>22</v>
      </c>
      <c r="M72" s="3">
        <v>3213.5</v>
      </c>
      <c r="N72" s="4">
        <v>12</v>
      </c>
      <c r="P72" s="5">
        <f>ROUND(IF(Tariftyp="AT",Grundentgelt,Grundentgelt*(1+LZProzent/100)*IRWAZ/35+FWZ),2)</f>
        <v>3599.12</v>
      </c>
      <c r="Q72" s="2">
        <f>VLOOKUP(A72,Resturlaub!Urlaub,4,FALSE)</f>
        <v>2</v>
      </c>
      <c r="R72" s="5">
        <f t="shared" si="4"/>
        <v>165.48</v>
      </c>
      <c r="S72" s="5">
        <f t="shared" si="5"/>
        <v>330.96</v>
      </c>
      <c r="T72" s="2">
        <f>VLOOKUP(A72,Gleitzeitsaldo,5,FALSE)</f>
        <v>35.42</v>
      </c>
      <c r="U72" s="5">
        <f t="shared" si="6"/>
        <v>23.64</v>
      </c>
      <c r="V72" s="5">
        <f t="shared" si="7"/>
        <v>837.33</v>
      </c>
    </row>
    <row r="73" spans="1:22" x14ac:dyDescent="0.25">
      <c r="A73" s="2">
        <v>2115</v>
      </c>
      <c r="B73" s="2" t="s">
        <v>141</v>
      </c>
      <c r="C73" s="2" t="s">
        <v>193</v>
      </c>
      <c r="D73" s="2" t="s">
        <v>175</v>
      </c>
      <c r="E73" s="2">
        <v>41000</v>
      </c>
      <c r="F73" s="2" t="s">
        <v>176</v>
      </c>
      <c r="G73" s="2" t="s">
        <v>177</v>
      </c>
      <c r="I73" s="2" t="s">
        <v>20</v>
      </c>
      <c r="J73" s="2">
        <v>35</v>
      </c>
      <c r="K73" s="2" t="s">
        <v>102</v>
      </c>
      <c r="L73" s="2" t="s">
        <v>139</v>
      </c>
      <c r="M73" s="3">
        <v>3918.5</v>
      </c>
      <c r="N73" s="4">
        <v>10</v>
      </c>
      <c r="P73" s="5">
        <f>ROUND(IF(Tariftyp="AT",Grundentgelt,Grundentgelt*(1+LZProzent/100)*IRWAZ/35+FWZ),2)</f>
        <v>4310.3500000000004</v>
      </c>
      <c r="Q73" s="2">
        <f>VLOOKUP(A73,Resturlaub!Urlaub,4,FALSE)</f>
        <v>8</v>
      </c>
      <c r="R73" s="5">
        <f t="shared" si="4"/>
        <v>198.18</v>
      </c>
      <c r="S73" s="5">
        <f t="shared" si="5"/>
        <v>1585.44</v>
      </c>
      <c r="T73" s="2">
        <f>VLOOKUP(A73,Gleitzeitsaldo,5,FALSE)</f>
        <v>34.86</v>
      </c>
      <c r="U73" s="5">
        <f t="shared" si="6"/>
        <v>28.31</v>
      </c>
      <c r="V73" s="5">
        <f t="shared" si="7"/>
        <v>986.89</v>
      </c>
    </row>
    <row r="74" spans="1:22" x14ac:dyDescent="0.25">
      <c r="A74" s="2">
        <v>2117</v>
      </c>
      <c r="B74" s="2" t="s">
        <v>194</v>
      </c>
      <c r="C74" s="2" t="s">
        <v>195</v>
      </c>
      <c r="D74" s="2" t="s">
        <v>175</v>
      </c>
      <c r="E74" s="2">
        <v>41000</v>
      </c>
      <c r="F74" s="2" t="s">
        <v>176</v>
      </c>
      <c r="G74" s="2" t="s">
        <v>177</v>
      </c>
      <c r="I74" s="2" t="s">
        <v>20</v>
      </c>
      <c r="J74" s="2">
        <v>35</v>
      </c>
      <c r="K74" s="2" t="s">
        <v>131</v>
      </c>
      <c r="L74" s="2" t="s">
        <v>22</v>
      </c>
      <c r="M74" s="3">
        <v>2294</v>
      </c>
      <c r="N74" s="4">
        <v>12</v>
      </c>
      <c r="P74" s="5">
        <f>ROUND(IF(Tariftyp="AT",Grundentgelt,Grundentgelt*(1+LZProzent/100)*IRWAZ/35+FWZ),2)</f>
        <v>2569.2800000000002</v>
      </c>
      <c r="Q74" s="2">
        <f>VLOOKUP(A74,Resturlaub!Urlaub,4,FALSE)</f>
        <v>2</v>
      </c>
      <c r="R74" s="5">
        <f t="shared" si="4"/>
        <v>118.13</v>
      </c>
      <c r="S74" s="5">
        <f t="shared" si="5"/>
        <v>236.26</v>
      </c>
      <c r="T74" s="2">
        <f>VLOOKUP(A74,Gleitzeitsaldo,5,FALSE)</f>
        <v>100.33</v>
      </c>
      <c r="U74" s="5">
        <f t="shared" si="6"/>
        <v>16.88</v>
      </c>
      <c r="V74" s="5">
        <f t="shared" si="7"/>
        <v>1693.57</v>
      </c>
    </row>
    <row r="75" spans="1:22" x14ac:dyDescent="0.25">
      <c r="A75" s="2">
        <v>2123</v>
      </c>
      <c r="B75" s="2" t="s">
        <v>196</v>
      </c>
      <c r="C75" s="2" t="s">
        <v>197</v>
      </c>
      <c r="D75" s="2" t="s">
        <v>175</v>
      </c>
      <c r="E75" s="2">
        <v>41000</v>
      </c>
      <c r="F75" s="2" t="s">
        <v>176</v>
      </c>
      <c r="G75" s="2" t="s">
        <v>177</v>
      </c>
      <c r="H75" s="2">
        <v>50</v>
      </c>
      <c r="I75" s="2" t="s">
        <v>20</v>
      </c>
      <c r="J75" s="2">
        <v>35</v>
      </c>
      <c r="K75" s="2" t="s">
        <v>107</v>
      </c>
      <c r="L75" s="2" t="s">
        <v>22</v>
      </c>
      <c r="M75" s="3">
        <v>2123.5</v>
      </c>
      <c r="N75" s="4">
        <v>8</v>
      </c>
      <c r="O75" s="3">
        <v>117</v>
      </c>
      <c r="P75" s="5">
        <f>ROUND(IF(Tariftyp="AT",Grundentgelt,Grundentgelt*(1+LZProzent/100)*IRWAZ/35+FWZ),2)</f>
        <v>2410.38</v>
      </c>
      <c r="Q75" s="2">
        <f>VLOOKUP(A75,Resturlaub!Urlaub,4,FALSE)</f>
        <v>7</v>
      </c>
      <c r="R75" s="5">
        <f t="shared" si="4"/>
        <v>110.82</v>
      </c>
      <c r="S75" s="5">
        <f t="shared" si="5"/>
        <v>775.74</v>
      </c>
      <c r="T75" s="2">
        <f>VLOOKUP(A75,Gleitzeitsaldo,5,FALSE)</f>
        <v>19.72</v>
      </c>
      <c r="U75" s="5">
        <f t="shared" si="6"/>
        <v>15.83</v>
      </c>
      <c r="V75" s="5">
        <f t="shared" si="7"/>
        <v>312.17</v>
      </c>
    </row>
    <row r="76" spans="1:22" x14ac:dyDescent="0.25">
      <c r="A76" s="2">
        <v>2145</v>
      </c>
      <c r="B76" s="2" t="s">
        <v>80</v>
      </c>
      <c r="C76" s="2" t="s">
        <v>198</v>
      </c>
      <c r="D76" s="2" t="s">
        <v>166</v>
      </c>
      <c r="E76" s="2">
        <v>26000</v>
      </c>
      <c r="F76" s="2" t="s">
        <v>167</v>
      </c>
      <c r="G76" s="2" t="s">
        <v>168</v>
      </c>
      <c r="I76" s="2" t="s">
        <v>20</v>
      </c>
      <c r="J76" s="2">
        <v>35</v>
      </c>
      <c r="K76" s="2" t="s">
        <v>21</v>
      </c>
      <c r="L76" s="2" t="s">
        <v>22</v>
      </c>
      <c r="M76" s="3">
        <v>2608</v>
      </c>
      <c r="N76" s="4">
        <v>12</v>
      </c>
      <c r="P76" s="5">
        <f>ROUND(IF(Tariftyp="AT",Grundentgelt,Grundentgelt*(1+LZProzent/100)*IRWAZ/35+FWZ),2)</f>
        <v>2920.96</v>
      </c>
      <c r="Q76" s="2">
        <f>VLOOKUP(A76,Resturlaub!Urlaub,4,FALSE)</f>
        <v>0</v>
      </c>
      <c r="R76" s="5">
        <f t="shared" si="4"/>
        <v>134.30000000000001</v>
      </c>
      <c r="S76" s="5">
        <f t="shared" si="5"/>
        <v>0</v>
      </c>
      <c r="T76" s="2">
        <f>VLOOKUP(A76,Gleitzeitsaldo,5,FALSE)</f>
        <v>97.83</v>
      </c>
      <c r="U76" s="5">
        <f t="shared" si="6"/>
        <v>19.190000000000001</v>
      </c>
      <c r="V76" s="5">
        <f t="shared" si="7"/>
        <v>1877.36</v>
      </c>
    </row>
    <row r="77" spans="1:22" x14ac:dyDescent="0.25">
      <c r="A77" s="2">
        <v>2152</v>
      </c>
      <c r="B77" s="2" t="s">
        <v>199</v>
      </c>
      <c r="C77" s="2" t="s">
        <v>200</v>
      </c>
      <c r="D77" s="2" t="s">
        <v>166</v>
      </c>
      <c r="E77" s="2">
        <v>26000</v>
      </c>
      <c r="F77" s="2" t="s">
        <v>167</v>
      </c>
      <c r="G77" s="2" t="s">
        <v>168</v>
      </c>
      <c r="I77" s="2" t="s">
        <v>20</v>
      </c>
      <c r="J77" s="2">
        <v>35</v>
      </c>
      <c r="K77" s="2" t="s">
        <v>123</v>
      </c>
      <c r="L77" s="2" t="s">
        <v>22</v>
      </c>
      <c r="M77" s="3">
        <v>2866.5</v>
      </c>
      <c r="N77" s="4">
        <v>10</v>
      </c>
      <c r="P77" s="5">
        <f>ROUND(IF(Tariftyp="AT",Grundentgelt,Grundentgelt*(1+LZProzent/100)*IRWAZ/35+FWZ),2)</f>
        <v>3153.15</v>
      </c>
      <c r="Q77" s="2">
        <f>VLOOKUP(A77,Resturlaub!Urlaub,4,FALSE)</f>
        <v>5</v>
      </c>
      <c r="R77" s="5">
        <f t="shared" si="4"/>
        <v>144.97</v>
      </c>
      <c r="S77" s="5">
        <f t="shared" si="5"/>
        <v>724.85</v>
      </c>
      <c r="T77" s="2">
        <f>VLOOKUP(A77,Gleitzeitsaldo,5,FALSE)</f>
        <v>67.84</v>
      </c>
      <c r="U77" s="5">
        <f t="shared" si="6"/>
        <v>20.71</v>
      </c>
      <c r="V77" s="5">
        <f t="shared" si="7"/>
        <v>1404.97</v>
      </c>
    </row>
    <row r="78" spans="1:22" x14ac:dyDescent="0.25">
      <c r="A78" s="2">
        <v>2197</v>
      </c>
      <c r="B78" s="2" t="s">
        <v>23</v>
      </c>
      <c r="C78" s="2" t="s">
        <v>201</v>
      </c>
      <c r="D78" s="2" t="s">
        <v>175</v>
      </c>
      <c r="E78" s="2">
        <v>41000</v>
      </c>
      <c r="F78" s="2" t="s">
        <v>176</v>
      </c>
      <c r="G78" s="2" t="s">
        <v>177</v>
      </c>
      <c r="I78" s="2" t="s">
        <v>20</v>
      </c>
      <c r="J78" s="2">
        <v>35</v>
      </c>
      <c r="K78" s="2" t="s">
        <v>28</v>
      </c>
      <c r="L78" s="2" t="s">
        <v>22</v>
      </c>
      <c r="M78" s="3">
        <v>2167.5</v>
      </c>
      <c r="N78" s="4">
        <v>11</v>
      </c>
      <c r="P78" s="5">
        <f>ROUND(IF(Tariftyp="AT",Grundentgelt,Grundentgelt*(1+LZProzent/100)*IRWAZ/35+FWZ),2)</f>
        <v>2405.9299999999998</v>
      </c>
      <c r="Q78" s="2">
        <f>VLOOKUP(A78,Resturlaub!Urlaub,4,FALSE)</f>
        <v>1</v>
      </c>
      <c r="R78" s="5">
        <f t="shared" si="4"/>
        <v>110.62</v>
      </c>
      <c r="S78" s="5">
        <f t="shared" si="5"/>
        <v>110.62</v>
      </c>
      <c r="T78" s="2">
        <f>VLOOKUP(A78,Gleitzeitsaldo,5,FALSE)</f>
        <v>6.4</v>
      </c>
      <c r="U78" s="5">
        <f t="shared" si="6"/>
        <v>15.8</v>
      </c>
      <c r="V78" s="5">
        <f t="shared" si="7"/>
        <v>101.12</v>
      </c>
    </row>
    <row r="79" spans="1:22" x14ac:dyDescent="0.25">
      <c r="A79" s="2">
        <v>2203</v>
      </c>
      <c r="B79" s="2" t="s">
        <v>202</v>
      </c>
      <c r="C79" s="2" t="s">
        <v>203</v>
      </c>
      <c r="D79" s="2" t="s">
        <v>175</v>
      </c>
      <c r="E79" s="2">
        <v>41000</v>
      </c>
      <c r="F79" s="2" t="s">
        <v>176</v>
      </c>
      <c r="G79" s="2" t="s">
        <v>177</v>
      </c>
      <c r="I79" s="2" t="s">
        <v>20</v>
      </c>
      <c r="J79" s="2">
        <v>35</v>
      </c>
      <c r="K79" s="2" t="s">
        <v>70</v>
      </c>
      <c r="L79" s="2" t="s">
        <v>22</v>
      </c>
      <c r="M79" s="3">
        <v>3213.5</v>
      </c>
      <c r="N79" s="4">
        <v>9</v>
      </c>
      <c r="O79" s="3">
        <v>258</v>
      </c>
      <c r="P79" s="5">
        <f>ROUND(IF(Tariftyp="AT",Grundentgelt,Grundentgelt*(1+LZProzent/100)*IRWAZ/35+FWZ),2)</f>
        <v>3760.72</v>
      </c>
      <c r="Q79" s="2">
        <f>VLOOKUP(A79,Resturlaub!Urlaub,4,FALSE)</f>
        <v>3</v>
      </c>
      <c r="R79" s="5">
        <f t="shared" si="4"/>
        <v>172.91</v>
      </c>
      <c r="S79" s="5">
        <f t="shared" si="5"/>
        <v>518.73</v>
      </c>
      <c r="T79" s="2">
        <f>VLOOKUP(A79,Gleitzeitsaldo,5,FALSE)</f>
        <v>87.17</v>
      </c>
      <c r="U79" s="5">
        <f t="shared" si="6"/>
        <v>24.7</v>
      </c>
      <c r="V79" s="5">
        <f t="shared" si="7"/>
        <v>2153.1</v>
      </c>
    </row>
    <row r="80" spans="1:22" x14ac:dyDescent="0.25">
      <c r="A80" s="2">
        <v>2209</v>
      </c>
      <c r="B80" s="2" t="s">
        <v>204</v>
      </c>
      <c r="C80" s="2" t="s">
        <v>205</v>
      </c>
      <c r="D80" s="2" t="s">
        <v>166</v>
      </c>
      <c r="E80" s="2">
        <v>26000</v>
      </c>
      <c r="F80" s="2" t="s">
        <v>167</v>
      </c>
      <c r="G80" s="2" t="s">
        <v>168</v>
      </c>
      <c r="H80" s="2">
        <v>50</v>
      </c>
      <c r="I80" s="2" t="s">
        <v>20</v>
      </c>
      <c r="J80" s="2">
        <v>35</v>
      </c>
      <c r="K80" s="2" t="s">
        <v>131</v>
      </c>
      <c r="L80" s="2" t="s">
        <v>22</v>
      </c>
      <c r="M80" s="3">
        <v>2294</v>
      </c>
      <c r="N80" s="4">
        <v>10</v>
      </c>
      <c r="P80" s="5">
        <f>ROUND(IF(Tariftyp="AT",Grundentgelt,Grundentgelt*(1+LZProzent/100)*IRWAZ/35+FWZ),2)</f>
        <v>2523.4</v>
      </c>
      <c r="Q80" s="2">
        <f>VLOOKUP(A80,Resturlaub!Urlaub,4,FALSE)</f>
        <v>4</v>
      </c>
      <c r="R80" s="5">
        <f t="shared" si="4"/>
        <v>116.02</v>
      </c>
      <c r="S80" s="5">
        <f t="shared" si="5"/>
        <v>464.08</v>
      </c>
      <c r="T80" s="2">
        <f>VLOOKUP(A80,Gleitzeitsaldo,5,FALSE)</f>
        <v>14.31</v>
      </c>
      <c r="U80" s="5">
        <f t="shared" si="6"/>
        <v>16.57</v>
      </c>
      <c r="V80" s="5">
        <f t="shared" si="7"/>
        <v>237.12</v>
      </c>
    </row>
    <row r="81" spans="1:22" x14ac:dyDescent="0.25">
      <c r="A81" s="2">
        <v>2219</v>
      </c>
      <c r="B81" s="2" t="s">
        <v>194</v>
      </c>
      <c r="C81" s="2" t="s">
        <v>206</v>
      </c>
      <c r="D81" s="2" t="s">
        <v>25</v>
      </c>
      <c r="E81" s="2">
        <v>25000</v>
      </c>
      <c r="F81" s="2" t="s">
        <v>26</v>
      </c>
      <c r="G81" s="2" t="s">
        <v>27</v>
      </c>
      <c r="I81" s="2" t="s">
        <v>20</v>
      </c>
      <c r="J81" s="2">
        <v>35</v>
      </c>
      <c r="K81" s="2" t="s">
        <v>118</v>
      </c>
      <c r="L81" s="2" t="s">
        <v>22</v>
      </c>
      <c r="M81" s="3">
        <v>2066.5</v>
      </c>
      <c r="N81" s="4">
        <v>9</v>
      </c>
      <c r="O81" s="3">
        <v>295</v>
      </c>
      <c r="P81" s="5">
        <f>ROUND(IF(Tariftyp="AT",Grundentgelt,Grundentgelt*(1+LZProzent/100)*IRWAZ/35+FWZ),2)</f>
        <v>2547.4899999999998</v>
      </c>
      <c r="Q81" s="2">
        <f>VLOOKUP(A81,Resturlaub!Urlaub,4,FALSE)</f>
        <v>9</v>
      </c>
      <c r="R81" s="5">
        <f t="shared" si="4"/>
        <v>117.13</v>
      </c>
      <c r="S81" s="5">
        <f t="shared" si="5"/>
        <v>1054.17</v>
      </c>
      <c r="T81" s="2">
        <f>VLOOKUP(A81,Gleitzeitsaldo,5,FALSE)</f>
        <v>33.840000000000003</v>
      </c>
      <c r="U81" s="5">
        <f t="shared" si="6"/>
        <v>16.73</v>
      </c>
      <c r="V81" s="5">
        <f t="shared" si="7"/>
        <v>566.14</v>
      </c>
    </row>
    <row r="82" spans="1:22" x14ac:dyDescent="0.25">
      <c r="A82" s="2">
        <v>2234</v>
      </c>
      <c r="B82" s="2" t="s">
        <v>141</v>
      </c>
      <c r="C82" s="2" t="s">
        <v>207</v>
      </c>
      <c r="D82" s="2" t="s">
        <v>41</v>
      </c>
      <c r="E82" s="2">
        <v>22020</v>
      </c>
      <c r="F82" s="2" t="s">
        <v>42</v>
      </c>
      <c r="G82" s="2" t="s">
        <v>43</v>
      </c>
      <c r="I82" s="2" t="s">
        <v>20</v>
      </c>
      <c r="J82" s="2">
        <v>35</v>
      </c>
      <c r="K82" s="2" t="s">
        <v>44</v>
      </c>
      <c r="L82" s="2" t="s">
        <v>22</v>
      </c>
      <c r="M82" s="3">
        <v>2091</v>
      </c>
      <c r="N82" s="4">
        <v>8</v>
      </c>
      <c r="O82" s="3">
        <v>203</v>
      </c>
      <c r="P82" s="5">
        <f>ROUND(IF(Tariftyp="AT",Grundentgelt,Grundentgelt*(1+LZProzent/100)*IRWAZ/35+FWZ),2)</f>
        <v>2461.2800000000002</v>
      </c>
      <c r="Q82" s="2">
        <f>VLOOKUP(A82,Resturlaub!Urlaub,4,FALSE)</f>
        <v>5</v>
      </c>
      <c r="R82" s="5">
        <f t="shared" si="4"/>
        <v>113.16</v>
      </c>
      <c r="S82" s="5">
        <f t="shared" si="5"/>
        <v>565.79999999999995</v>
      </c>
      <c r="T82" s="2">
        <f>VLOOKUP(A82,Gleitzeitsaldo,5,FALSE)</f>
        <v>0</v>
      </c>
      <c r="U82" s="5">
        <f t="shared" si="6"/>
        <v>16.170000000000002</v>
      </c>
      <c r="V82" s="5">
        <f t="shared" si="7"/>
        <v>0</v>
      </c>
    </row>
    <row r="83" spans="1:22" x14ac:dyDescent="0.25">
      <c r="A83" s="2">
        <v>2239</v>
      </c>
      <c r="B83" s="2" t="s">
        <v>55</v>
      </c>
      <c r="C83" s="2" t="s">
        <v>208</v>
      </c>
      <c r="D83" s="2" t="s">
        <v>41</v>
      </c>
      <c r="E83" s="2">
        <v>22030</v>
      </c>
      <c r="F83" s="2" t="s">
        <v>209</v>
      </c>
      <c r="G83" s="2" t="s">
        <v>43</v>
      </c>
      <c r="I83" s="2" t="s">
        <v>20</v>
      </c>
      <c r="J83" s="2">
        <v>35</v>
      </c>
      <c r="K83" s="2" t="s">
        <v>102</v>
      </c>
      <c r="L83" s="2" t="s">
        <v>103</v>
      </c>
      <c r="M83" s="3">
        <v>4353.5</v>
      </c>
      <c r="N83" s="4">
        <v>10</v>
      </c>
      <c r="P83" s="5">
        <f>ROUND(IF(Tariftyp="AT",Grundentgelt,Grundentgelt*(1+LZProzent/100)*IRWAZ/35+FWZ),2)</f>
        <v>4788.8500000000004</v>
      </c>
      <c r="Q83" s="2">
        <f>VLOOKUP(A83,Resturlaub!Urlaub,4,FALSE)</f>
        <v>2</v>
      </c>
      <c r="R83" s="5">
        <f t="shared" si="4"/>
        <v>220.18</v>
      </c>
      <c r="S83" s="5">
        <f t="shared" si="5"/>
        <v>440.36</v>
      </c>
      <c r="T83" s="2">
        <f>VLOOKUP(A83,Gleitzeitsaldo,5,FALSE)</f>
        <v>14.48</v>
      </c>
      <c r="U83" s="5">
        <f t="shared" si="6"/>
        <v>31.45</v>
      </c>
      <c r="V83" s="5">
        <f t="shared" si="7"/>
        <v>455.4</v>
      </c>
    </row>
    <row r="84" spans="1:22" x14ac:dyDescent="0.25">
      <c r="A84" s="2">
        <v>2269</v>
      </c>
      <c r="B84" s="2" t="s">
        <v>109</v>
      </c>
      <c r="C84" s="2" t="s">
        <v>210</v>
      </c>
      <c r="D84" s="2" t="s">
        <v>166</v>
      </c>
      <c r="E84" s="2">
        <v>26000</v>
      </c>
      <c r="F84" s="2" t="s">
        <v>167</v>
      </c>
      <c r="G84" s="2" t="s">
        <v>168</v>
      </c>
      <c r="I84" s="2" t="s">
        <v>20</v>
      </c>
      <c r="J84" s="2">
        <v>35</v>
      </c>
      <c r="K84" s="2" t="s">
        <v>131</v>
      </c>
      <c r="L84" s="2" t="s">
        <v>22</v>
      </c>
      <c r="M84" s="3">
        <v>2294</v>
      </c>
      <c r="N84" s="4">
        <v>10</v>
      </c>
      <c r="P84" s="5">
        <f>ROUND(IF(Tariftyp="AT",Grundentgelt,Grundentgelt*(1+LZProzent/100)*IRWAZ/35+FWZ),2)</f>
        <v>2523.4</v>
      </c>
      <c r="Q84" s="2">
        <f>VLOOKUP(A84,Resturlaub!Urlaub,4,FALSE)</f>
        <v>6</v>
      </c>
      <c r="R84" s="5">
        <f t="shared" si="4"/>
        <v>116.02</v>
      </c>
      <c r="S84" s="5">
        <f t="shared" si="5"/>
        <v>696.12</v>
      </c>
      <c r="T84" s="2">
        <f>VLOOKUP(A84,Gleitzeitsaldo,5,FALSE)</f>
        <v>0</v>
      </c>
      <c r="U84" s="5">
        <f t="shared" si="6"/>
        <v>16.57</v>
      </c>
      <c r="V84" s="5">
        <f t="shared" si="7"/>
        <v>0</v>
      </c>
    </row>
    <row r="85" spans="1:22" x14ac:dyDescent="0.25">
      <c r="A85" s="2">
        <v>2271</v>
      </c>
      <c r="B85" s="2" t="s">
        <v>211</v>
      </c>
      <c r="C85" s="2" t="s">
        <v>212</v>
      </c>
      <c r="D85" s="2" t="s">
        <v>189</v>
      </c>
      <c r="E85" s="2">
        <v>43000</v>
      </c>
      <c r="F85" s="2" t="s">
        <v>190</v>
      </c>
      <c r="G85" s="2" t="s">
        <v>191</v>
      </c>
      <c r="I85" s="2" t="s">
        <v>20</v>
      </c>
      <c r="J85" s="2">
        <v>35</v>
      </c>
      <c r="K85" s="2" t="s">
        <v>44</v>
      </c>
      <c r="L85" s="2" t="s">
        <v>22</v>
      </c>
      <c r="M85" s="3">
        <v>2091</v>
      </c>
      <c r="N85" s="4">
        <v>11</v>
      </c>
      <c r="P85" s="5">
        <f>ROUND(IF(Tariftyp="AT",Grundentgelt,Grundentgelt*(1+LZProzent/100)*IRWAZ/35+FWZ),2)</f>
        <v>2321.0100000000002</v>
      </c>
      <c r="Q85" s="2">
        <f>VLOOKUP(A85,Resturlaub!Urlaub,4,FALSE)</f>
        <v>4</v>
      </c>
      <c r="R85" s="5">
        <f t="shared" si="4"/>
        <v>106.71</v>
      </c>
      <c r="S85" s="5">
        <f t="shared" si="5"/>
        <v>426.84</v>
      </c>
      <c r="T85" s="2">
        <f>VLOOKUP(A85,Gleitzeitsaldo,5,FALSE)</f>
        <v>12.83</v>
      </c>
      <c r="U85" s="5">
        <f t="shared" si="6"/>
        <v>15.24</v>
      </c>
      <c r="V85" s="5">
        <f t="shared" si="7"/>
        <v>195.53</v>
      </c>
    </row>
    <row r="86" spans="1:22" x14ac:dyDescent="0.25">
      <c r="A86" s="2">
        <v>2341</v>
      </c>
      <c r="B86" s="2" t="s">
        <v>213</v>
      </c>
      <c r="C86" s="2" t="s">
        <v>214</v>
      </c>
      <c r="D86" s="2" t="s">
        <v>96</v>
      </c>
      <c r="E86" s="2">
        <v>49000</v>
      </c>
      <c r="F86" s="2" t="s">
        <v>97</v>
      </c>
      <c r="G86" s="2" t="s">
        <v>98</v>
      </c>
      <c r="H86" s="2">
        <v>50</v>
      </c>
      <c r="I86" s="2" t="s">
        <v>20</v>
      </c>
      <c r="J86" s="2">
        <v>35</v>
      </c>
      <c r="K86" s="2" t="s">
        <v>107</v>
      </c>
      <c r="L86" s="2" t="s">
        <v>22</v>
      </c>
      <c r="M86" s="3">
        <v>2123.5</v>
      </c>
      <c r="N86" s="4">
        <v>8</v>
      </c>
      <c r="O86" s="3">
        <v>64</v>
      </c>
      <c r="P86" s="5">
        <f>ROUND(IF(Tariftyp="AT",Grundentgelt,Grundentgelt*(1+LZProzent/100)*IRWAZ/35+FWZ),2)</f>
        <v>2357.38</v>
      </c>
      <c r="Q86" s="2">
        <f>VLOOKUP(A86,Resturlaub!Urlaub,4,FALSE)</f>
        <v>8</v>
      </c>
      <c r="R86" s="5">
        <f t="shared" si="4"/>
        <v>108.39</v>
      </c>
      <c r="S86" s="5">
        <f t="shared" si="5"/>
        <v>867.12</v>
      </c>
      <c r="T86" s="2">
        <f>VLOOKUP(A86,Gleitzeitsaldo,5,FALSE)</f>
        <v>0</v>
      </c>
      <c r="U86" s="5">
        <f t="shared" si="6"/>
        <v>15.48</v>
      </c>
      <c r="V86" s="5">
        <f t="shared" si="7"/>
        <v>0</v>
      </c>
    </row>
    <row r="87" spans="1:22" x14ac:dyDescent="0.25">
      <c r="A87" s="2">
        <v>2342</v>
      </c>
      <c r="B87" s="2" t="s">
        <v>215</v>
      </c>
      <c r="C87" s="2" t="s">
        <v>216</v>
      </c>
      <c r="D87" s="2" t="s">
        <v>166</v>
      </c>
      <c r="E87" s="2">
        <v>26000</v>
      </c>
      <c r="F87" s="2" t="s">
        <v>167</v>
      </c>
      <c r="G87" s="2" t="s">
        <v>168</v>
      </c>
      <c r="I87" s="2" t="s">
        <v>20</v>
      </c>
      <c r="J87" s="2">
        <v>35</v>
      </c>
      <c r="K87" s="2" t="s">
        <v>107</v>
      </c>
      <c r="L87" s="2" t="s">
        <v>22</v>
      </c>
      <c r="M87" s="3">
        <v>2123.5</v>
      </c>
      <c r="N87" s="4">
        <v>11</v>
      </c>
      <c r="P87" s="5">
        <f>ROUND(IF(Tariftyp="AT",Grundentgelt,Grundentgelt*(1+LZProzent/100)*IRWAZ/35+FWZ),2)</f>
        <v>2357.09</v>
      </c>
      <c r="Q87" s="2">
        <f>VLOOKUP(A87,Resturlaub!Urlaub,4,FALSE)</f>
        <v>7</v>
      </c>
      <c r="R87" s="5">
        <f t="shared" si="4"/>
        <v>108.37</v>
      </c>
      <c r="S87" s="5">
        <f t="shared" si="5"/>
        <v>758.59</v>
      </c>
      <c r="T87" s="2">
        <f>VLOOKUP(A87,Gleitzeitsaldo,5,FALSE)</f>
        <v>25.62</v>
      </c>
      <c r="U87" s="5">
        <f t="shared" si="6"/>
        <v>15.48</v>
      </c>
      <c r="V87" s="5">
        <f t="shared" si="7"/>
        <v>396.6</v>
      </c>
    </row>
    <row r="88" spans="1:22" x14ac:dyDescent="0.25">
      <c r="A88" s="2">
        <v>2372</v>
      </c>
      <c r="B88" s="2" t="s">
        <v>217</v>
      </c>
      <c r="C88" s="2" t="s">
        <v>218</v>
      </c>
      <c r="D88" s="2" t="s">
        <v>166</v>
      </c>
      <c r="E88" s="2">
        <v>26000</v>
      </c>
      <c r="F88" s="2" t="s">
        <v>167</v>
      </c>
      <c r="G88" s="2" t="s">
        <v>168</v>
      </c>
      <c r="I88" s="2" t="s">
        <v>20</v>
      </c>
      <c r="J88" s="2">
        <v>35</v>
      </c>
      <c r="K88" s="2" t="s">
        <v>85</v>
      </c>
      <c r="L88" s="2" t="s">
        <v>103</v>
      </c>
      <c r="M88" s="3">
        <v>5256.5</v>
      </c>
      <c r="N88" s="4">
        <v>12</v>
      </c>
      <c r="P88" s="5">
        <f>ROUND(IF(Tariftyp="AT",Grundentgelt,Grundentgelt*(1+LZProzent/100)*IRWAZ/35+FWZ),2)</f>
        <v>5887.28</v>
      </c>
      <c r="Q88" s="2">
        <f>VLOOKUP(A88,Resturlaub!Urlaub,4,FALSE)</f>
        <v>1</v>
      </c>
      <c r="R88" s="5">
        <f t="shared" si="4"/>
        <v>270.68</v>
      </c>
      <c r="S88" s="5">
        <f t="shared" si="5"/>
        <v>270.68</v>
      </c>
      <c r="T88" s="2">
        <f>VLOOKUP(A88,Gleitzeitsaldo,5,FALSE)</f>
        <v>97.47</v>
      </c>
      <c r="U88" s="5">
        <f t="shared" si="6"/>
        <v>38.67</v>
      </c>
      <c r="V88" s="5">
        <f t="shared" si="7"/>
        <v>3769.16</v>
      </c>
    </row>
    <row r="89" spans="1:22" x14ac:dyDescent="0.25">
      <c r="A89" s="2">
        <v>2389</v>
      </c>
      <c r="B89" s="2" t="s">
        <v>141</v>
      </c>
      <c r="C89" s="2" t="s">
        <v>219</v>
      </c>
      <c r="D89" s="2" t="s">
        <v>175</v>
      </c>
      <c r="E89" s="2">
        <v>41000</v>
      </c>
      <c r="F89" s="2" t="s">
        <v>176</v>
      </c>
      <c r="G89" s="2" t="s">
        <v>177</v>
      </c>
      <c r="I89" s="2" t="s">
        <v>20</v>
      </c>
      <c r="J89" s="2">
        <v>35</v>
      </c>
      <c r="K89" s="2" t="s">
        <v>131</v>
      </c>
      <c r="L89" s="2" t="s">
        <v>22</v>
      </c>
      <c r="M89" s="3">
        <v>2294</v>
      </c>
      <c r="N89" s="4">
        <v>9</v>
      </c>
      <c r="P89" s="5">
        <f>ROUND(IF(Tariftyp="AT",Grundentgelt,Grundentgelt*(1+LZProzent/100)*IRWAZ/35+FWZ),2)</f>
        <v>2500.46</v>
      </c>
      <c r="Q89" s="2">
        <f>VLOOKUP(A89,Resturlaub!Urlaub,4,FALSE)</f>
        <v>3</v>
      </c>
      <c r="R89" s="5">
        <f t="shared" si="4"/>
        <v>114.96</v>
      </c>
      <c r="S89" s="5">
        <f t="shared" si="5"/>
        <v>344.88</v>
      </c>
      <c r="T89" s="2">
        <f>VLOOKUP(A89,Gleitzeitsaldo,5,FALSE)</f>
        <v>4.75</v>
      </c>
      <c r="U89" s="5">
        <f t="shared" si="6"/>
        <v>16.420000000000002</v>
      </c>
      <c r="V89" s="5">
        <f t="shared" si="7"/>
        <v>78</v>
      </c>
    </row>
    <row r="90" spans="1:22" x14ac:dyDescent="0.25">
      <c r="A90" s="2">
        <v>2399</v>
      </c>
      <c r="B90" s="2" t="s">
        <v>202</v>
      </c>
      <c r="C90" s="2" t="s">
        <v>220</v>
      </c>
      <c r="D90" s="2" t="s">
        <v>166</v>
      </c>
      <c r="E90" s="2">
        <v>26000</v>
      </c>
      <c r="F90" s="2" t="s">
        <v>167</v>
      </c>
      <c r="G90" s="2" t="s">
        <v>168</v>
      </c>
      <c r="I90" s="2" t="s">
        <v>20</v>
      </c>
      <c r="J90" s="2">
        <v>35</v>
      </c>
      <c r="K90" s="2" t="s">
        <v>21</v>
      </c>
      <c r="L90" s="2" t="s">
        <v>22</v>
      </c>
      <c r="M90" s="3">
        <v>2608</v>
      </c>
      <c r="N90" s="4">
        <v>9</v>
      </c>
      <c r="P90" s="5">
        <f>ROUND(IF(Tariftyp="AT",Grundentgelt,Grundentgelt*(1+LZProzent/100)*IRWAZ/35+FWZ),2)</f>
        <v>2842.72</v>
      </c>
      <c r="Q90" s="2">
        <f>VLOOKUP(A90,Resturlaub!Urlaub,4,FALSE)</f>
        <v>3</v>
      </c>
      <c r="R90" s="5">
        <f t="shared" si="4"/>
        <v>130.69999999999999</v>
      </c>
      <c r="S90" s="5">
        <f t="shared" si="5"/>
        <v>392.1</v>
      </c>
      <c r="T90" s="2">
        <f>VLOOKUP(A90,Gleitzeitsaldo,5,FALSE)</f>
        <v>0</v>
      </c>
      <c r="U90" s="5">
        <f t="shared" si="6"/>
        <v>18.670000000000002</v>
      </c>
      <c r="V90" s="5">
        <f t="shared" si="7"/>
        <v>0</v>
      </c>
    </row>
    <row r="91" spans="1:22" x14ac:dyDescent="0.25">
      <c r="A91" s="2">
        <v>2401</v>
      </c>
      <c r="B91" s="2" t="s">
        <v>151</v>
      </c>
      <c r="C91" s="2" t="s">
        <v>221</v>
      </c>
      <c r="D91" s="2" t="s">
        <v>96</v>
      </c>
      <c r="E91" s="2">
        <v>48000</v>
      </c>
      <c r="F91" s="2" t="s">
        <v>97</v>
      </c>
      <c r="G91" s="2" t="s">
        <v>105</v>
      </c>
      <c r="I91" s="2" t="s">
        <v>20</v>
      </c>
      <c r="J91" s="2">
        <v>35</v>
      </c>
      <c r="K91" s="2" t="s">
        <v>74</v>
      </c>
      <c r="L91" s="2" t="s">
        <v>22</v>
      </c>
      <c r="M91" s="3">
        <v>2042</v>
      </c>
      <c r="N91" s="4">
        <v>11</v>
      </c>
      <c r="O91" s="3">
        <v>56</v>
      </c>
      <c r="P91" s="5">
        <f>ROUND(IF(Tariftyp="AT",Grundentgelt,Grundentgelt*(1+LZProzent/100)*IRWAZ/35+FWZ),2)</f>
        <v>2322.62</v>
      </c>
      <c r="Q91" s="2">
        <f>VLOOKUP(A91,Resturlaub!Urlaub,4,FALSE)</f>
        <v>7</v>
      </c>
      <c r="R91" s="5">
        <f t="shared" si="4"/>
        <v>106.79</v>
      </c>
      <c r="S91" s="5">
        <f t="shared" si="5"/>
        <v>747.53</v>
      </c>
      <c r="T91" s="2">
        <f>VLOOKUP(A91,Gleitzeitsaldo,5,FALSE)</f>
        <v>60.36</v>
      </c>
      <c r="U91" s="5">
        <f t="shared" si="6"/>
        <v>15.26</v>
      </c>
      <c r="V91" s="5">
        <f t="shared" si="7"/>
        <v>921.09</v>
      </c>
    </row>
    <row r="92" spans="1:22" x14ac:dyDescent="0.25">
      <c r="A92" s="2">
        <v>2429</v>
      </c>
      <c r="B92" s="2" t="s">
        <v>222</v>
      </c>
      <c r="C92" s="2" t="s">
        <v>223</v>
      </c>
      <c r="D92" s="2" t="s">
        <v>166</v>
      </c>
      <c r="E92" s="2">
        <v>26000</v>
      </c>
      <c r="F92" s="2" t="s">
        <v>167</v>
      </c>
      <c r="G92" s="2" t="s">
        <v>168</v>
      </c>
      <c r="I92" s="2" t="s">
        <v>20</v>
      </c>
      <c r="J92" s="2">
        <v>35</v>
      </c>
      <c r="K92" s="2" t="s">
        <v>123</v>
      </c>
      <c r="L92" s="2" t="s">
        <v>22</v>
      </c>
      <c r="M92" s="3">
        <v>2866.5</v>
      </c>
      <c r="N92" s="4">
        <v>11</v>
      </c>
      <c r="O92" s="3">
        <v>223</v>
      </c>
      <c r="P92" s="5">
        <f>ROUND(IF(Tariftyp="AT",Grundentgelt,Grundentgelt*(1+LZProzent/100)*IRWAZ/35+FWZ),2)</f>
        <v>3404.82</v>
      </c>
      <c r="Q92" s="2">
        <f>VLOOKUP(A92,Resturlaub!Urlaub,4,FALSE)</f>
        <v>9</v>
      </c>
      <c r="R92" s="5">
        <f t="shared" si="4"/>
        <v>156.54</v>
      </c>
      <c r="S92" s="5">
        <f t="shared" si="5"/>
        <v>1408.86</v>
      </c>
      <c r="T92" s="2">
        <f>VLOOKUP(A92,Gleitzeitsaldo,5,FALSE)</f>
        <v>60.2</v>
      </c>
      <c r="U92" s="5">
        <f t="shared" si="6"/>
        <v>22.36</v>
      </c>
      <c r="V92" s="5">
        <f t="shared" si="7"/>
        <v>1346.07</v>
      </c>
    </row>
    <row r="93" spans="1:22" x14ac:dyDescent="0.25">
      <c r="A93" s="2">
        <v>2430</v>
      </c>
      <c r="B93" s="2" t="s">
        <v>224</v>
      </c>
      <c r="C93" s="2" t="s">
        <v>225</v>
      </c>
      <c r="D93" s="2" t="s">
        <v>166</v>
      </c>
      <c r="E93" s="2">
        <v>26000</v>
      </c>
      <c r="F93" s="2" t="s">
        <v>167</v>
      </c>
      <c r="G93" s="2" t="s">
        <v>168</v>
      </c>
      <c r="I93" s="2" t="s">
        <v>20</v>
      </c>
      <c r="J93" s="2">
        <v>35</v>
      </c>
      <c r="K93" s="2" t="s">
        <v>28</v>
      </c>
      <c r="L93" s="2" t="s">
        <v>22</v>
      </c>
      <c r="M93" s="3">
        <v>2167.5</v>
      </c>
      <c r="N93" s="4">
        <v>9</v>
      </c>
      <c r="P93" s="5">
        <f>ROUND(IF(Tariftyp="AT",Grundentgelt,Grundentgelt*(1+LZProzent/100)*IRWAZ/35+FWZ),2)</f>
        <v>2362.58</v>
      </c>
      <c r="Q93" s="2">
        <f>VLOOKUP(A93,Resturlaub!Urlaub,4,FALSE)</f>
        <v>1</v>
      </c>
      <c r="R93" s="5">
        <f t="shared" si="4"/>
        <v>108.62</v>
      </c>
      <c r="S93" s="5">
        <f t="shared" si="5"/>
        <v>108.62</v>
      </c>
      <c r="T93" s="2">
        <f>VLOOKUP(A93,Gleitzeitsaldo,5,FALSE)</f>
        <v>28.77</v>
      </c>
      <c r="U93" s="5">
        <f t="shared" si="6"/>
        <v>15.52</v>
      </c>
      <c r="V93" s="5">
        <f t="shared" si="7"/>
        <v>446.51</v>
      </c>
    </row>
    <row r="94" spans="1:22" x14ac:dyDescent="0.25">
      <c r="A94" s="2">
        <v>2444</v>
      </c>
      <c r="B94" s="2" t="s">
        <v>39</v>
      </c>
      <c r="C94" s="2" t="s">
        <v>226</v>
      </c>
      <c r="D94" s="2" t="s">
        <v>166</v>
      </c>
      <c r="E94" s="2">
        <v>26000</v>
      </c>
      <c r="F94" s="2" t="s">
        <v>167</v>
      </c>
      <c r="G94" s="2" t="s">
        <v>168</v>
      </c>
      <c r="I94" s="2" t="s">
        <v>20</v>
      </c>
      <c r="J94" s="2">
        <v>35</v>
      </c>
      <c r="K94" s="2" t="s">
        <v>107</v>
      </c>
      <c r="L94" s="2" t="s">
        <v>22</v>
      </c>
      <c r="M94" s="3">
        <v>2123.5</v>
      </c>
      <c r="N94" s="4">
        <v>9</v>
      </c>
      <c r="O94" s="3">
        <v>208</v>
      </c>
      <c r="P94" s="5">
        <f>ROUND(IF(Tariftyp="AT",Grundentgelt,Grundentgelt*(1+LZProzent/100)*IRWAZ/35+FWZ),2)</f>
        <v>2522.62</v>
      </c>
      <c r="Q94" s="2">
        <f>VLOOKUP(A94,Resturlaub!Urlaub,4,FALSE)</f>
        <v>0</v>
      </c>
      <c r="R94" s="5">
        <f t="shared" si="4"/>
        <v>115.98</v>
      </c>
      <c r="S94" s="5">
        <f t="shared" si="5"/>
        <v>0</v>
      </c>
      <c r="T94" s="2">
        <f>VLOOKUP(A94,Gleitzeitsaldo,5,FALSE)</f>
        <v>0</v>
      </c>
      <c r="U94" s="5">
        <f t="shared" si="6"/>
        <v>16.57</v>
      </c>
      <c r="V94" s="5">
        <f t="shared" si="7"/>
        <v>0</v>
      </c>
    </row>
    <row r="95" spans="1:22" x14ac:dyDescent="0.25">
      <c r="A95" s="2">
        <v>2446</v>
      </c>
      <c r="B95" s="2" t="s">
        <v>227</v>
      </c>
      <c r="C95" s="2" t="s">
        <v>228</v>
      </c>
      <c r="D95" s="2" t="s">
        <v>47</v>
      </c>
      <c r="E95" s="2">
        <v>13200</v>
      </c>
      <c r="F95" s="2" t="s">
        <v>48</v>
      </c>
      <c r="G95" s="2" t="s">
        <v>49</v>
      </c>
      <c r="I95" s="2" t="s">
        <v>229</v>
      </c>
      <c r="J95" s="2">
        <v>35</v>
      </c>
      <c r="K95" s="2" t="s">
        <v>230</v>
      </c>
      <c r="L95" s="2" t="s">
        <v>260</v>
      </c>
      <c r="M95" s="3">
        <v>861.4</v>
      </c>
      <c r="N95" s="4"/>
      <c r="P95" s="5">
        <f>ROUND(IF(Tariftyp="AT",Grundentgelt,Grundentgelt*(1+LZProzent/100)*IRWAZ/35+FWZ),2)</f>
        <v>861.4</v>
      </c>
      <c r="Q95" s="2">
        <f>VLOOKUP(A95,Resturlaub!Urlaub,4,FALSE)</f>
        <v>3</v>
      </c>
      <c r="R95" s="5">
        <f t="shared" si="4"/>
        <v>39.6</v>
      </c>
      <c r="S95" s="5">
        <f t="shared" si="5"/>
        <v>118.8</v>
      </c>
      <c r="T95" s="2">
        <f>VLOOKUP(A95,Gleitzeitsaldo,5,FALSE)</f>
        <v>90.94</v>
      </c>
      <c r="U95" s="5">
        <f t="shared" si="6"/>
        <v>5.66</v>
      </c>
      <c r="V95" s="5">
        <f t="shared" si="7"/>
        <v>514.72</v>
      </c>
    </row>
    <row r="96" spans="1:22" x14ac:dyDescent="0.25">
      <c r="A96" s="2">
        <v>2449</v>
      </c>
      <c r="B96" s="2" t="s">
        <v>232</v>
      </c>
      <c r="C96" s="2" t="s">
        <v>233</v>
      </c>
      <c r="D96" s="2" t="s">
        <v>166</v>
      </c>
      <c r="E96" s="2">
        <v>26000</v>
      </c>
      <c r="F96" s="2" t="s">
        <v>167</v>
      </c>
      <c r="G96" s="2" t="s">
        <v>168</v>
      </c>
      <c r="I96" s="2" t="s">
        <v>20</v>
      </c>
      <c r="J96" s="2">
        <v>35</v>
      </c>
      <c r="K96" s="2" t="s">
        <v>85</v>
      </c>
      <c r="L96" s="2" t="s">
        <v>103</v>
      </c>
      <c r="M96" s="3">
        <v>5256.5</v>
      </c>
      <c r="N96" s="4">
        <v>10</v>
      </c>
      <c r="P96" s="5">
        <f>ROUND(IF(Tariftyp="AT",Grundentgelt,Grundentgelt*(1+LZProzent/100)*IRWAZ/35+FWZ),2)</f>
        <v>5782.15</v>
      </c>
      <c r="Q96" s="2">
        <f>VLOOKUP(A96,Resturlaub!Urlaub,4,FALSE)</f>
        <v>9</v>
      </c>
      <c r="R96" s="5">
        <f t="shared" si="4"/>
        <v>265.85000000000002</v>
      </c>
      <c r="S96" s="5">
        <f t="shared" si="5"/>
        <v>2392.65</v>
      </c>
      <c r="T96" s="2">
        <f>VLOOKUP(A96,Gleitzeitsaldo,5,FALSE)</f>
        <v>49.35</v>
      </c>
      <c r="U96" s="5">
        <f t="shared" si="6"/>
        <v>37.979999999999997</v>
      </c>
      <c r="V96" s="5">
        <f t="shared" si="7"/>
        <v>1874.31</v>
      </c>
    </row>
    <row r="97" spans="1:22" x14ac:dyDescent="0.25">
      <c r="A97" s="2">
        <v>2452</v>
      </c>
      <c r="B97" s="2" t="s">
        <v>234</v>
      </c>
      <c r="C97" s="2" t="s">
        <v>235</v>
      </c>
      <c r="D97" s="2" t="s">
        <v>175</v>
      </c>
      <c r="E97" s="2">
        <v>41000</v>
      </c>
      <c r="F97" s="2" t="s">
        <v>176</v>
      </c>
      <c r="G97" s="2" t="s">
        <v>177</v>
      </c>
      <c r="I97" s="2" t="s">
        <v>20</v>
      </c>
      <c r="J97" s="2">
        <v>40</v>
      </c>
      <c r="K97" s="2" t="s">
        <v>77</v>
      </c>
      <c r="L97" s="2" t="s">
        <v>22</v>
      </c>
      <c r="M97" s="3">
        <v>2224</v>
      </c>
      <c r="N97" s="4">
        <v>10</v>
      </c>
      <c r="P97" s="5">
        <f>ROUND(IF(Tariftyp="AT",Grundentgelt,Grundentgelt*(1+LZProzent/100)*IRWAZ/35+FWZ),2)</f>
        <v>2795.89</v>
      </c>
      <c r="Q97" s="2">
        <f>VLOOKUP(A97,Resturlaub!Urlaub,4,FALSE)</f>
        <v>0</v>
      </c>
      <c r="R97" s="5">
        <f t="shared" si="4"/>
        <v>128.55000000000001</v>
      </c>
      <c r="S97" s="5">
        <f t="shared" si="5"/>
        <v>0</v>
      </c>
      <c r="T97" s="2">
        <f>VLOOKUP(A97,Gleitzeitsaldo,5,FALSE)</f>
        <v>36.53</v>
      </c>
      <c r="U97" s="5">
        <f t="shared" si="6"/>
        <v>16.07</v>
      </c>
      <c r="V97" s="5">
        <f t="shared" si="7"/>
        <v>587.04</v>
      </c>
    </row>
    <row r="98" spans="1:22" x14ac:dyDescent="0.25">
      <c r="A98" s="2">
        <v>2461</v>
      </c>
      <c r="B98" s="2" t="s">
        <v>236</v>
      </c>
      <c r="C98" s="2" t="s">
        <v>237</v>
      </c>
      <c r="D98" s="2" t="s">
        <v>96</v>
      </c>
      <c r="E98" s="2">
        <v>48000</v>
      </c>
      <c r="F98" s="2" t="s">
        <v>97</v>
      </c>
      <c r="G98" s="2" t="s">
        <v>105</v>
      </c>
      <c r="I98" s="2" t="s">
        <v>20</v>
      </c>
      <c r="J98" s="2">
        <v>35</v>
      </c>
      <c r="K98" s="2" t="s">
        <v>74</v>
      </c>
      <c r="L98" s="2" t="s">
        <v>22</v>
      </c>
      <c r="M98" s="3">
        <v>2042</v>
      </c>
      <c r="N98" s="4">
        <v>10</v>
      </c>
      <c r="O98" s="3">
        <v>66</v>
      </c>
      <c r="P98" s="5">
        <f>ROUND(IF(Tariftyp="AT",Grundentgelt,Grundentgelt*(1+LZProzent/100)*IRWAZ/35+FWZ),2)</f>
        <v>2312.1999999999998</v>
      </c>
      <c r="Q98" s="2">
        <f>VLOOKUP(A98,Resturlaub!Urlaub,4,FALSE)</f>
        <v>7</v>
      </c>
      <c r="R98" s="5">
        <f t="shared" si="4"/>
        <v>106.31</v>
      </c>
      <c r="S98" s="5">
        <f t="shared" si="5"/>
        <v>744.17</v>
      </c>
      <c r="T98" s="2">
        <f>VLOOKUP(A98,Gleitzeitsaldo,5,FALSE)</f>
        <v>89.93</v>
      </c>
      <c r="U98" s="5">
        <f t="shared" si="6"/>
        <v>15.19</v>
      </c>
      <c r="V98" s="5">
        <f t="shared" si="7"/>
        <v>1366.04</v>
      </c>
    </row>
    <row r="99" spans="1:22" x14ac:dyDescent="0.25">
      <c r="A99" s="2">
        <v>2462</v>
      </c>
      <c r="B99" s="2" t="s">
        <v>238</v>
      </c>
      <c r="C99" s="2" t="s">
        <v>239</v>
      </c>
      <c r="D99" s="2" t="s">
        <v>175</v>
      </c>
      <c r="E99" s="2">
        <v>41000</v>
      </c>
      <c r="F99" s="2" t="s">
        <v>176</v>
      </c>
      <c r="G99" s="2" t="s">
        <v>177</v>
      </c>
      <c r="I99" s="2" t="s">
        <v>20</v>
      </c>
      <c r="J99" s="2">
        <v>35</v>
      </c>
      <c r="K99" s="2" t="s">
        <v>74</v>
      </c>
      <c r="L99" s="2" t="s">
        <v>22</v>
      </c>
      <c r="M99" s="3">
        <v>2042</v>
      </c>
      <c r="N99" s="4">
        <v>10</v>
      </c>
      <c r="O99" s="3">
        <v>199</v>
      </c>
      <c r="P99" s="5">
        <f>ROUND(IF(Tariftyp="AT",Grundentgelt,Grundentgelt*(1+LZProzent/100)*IRWAZ/35+FWZ),2)</f>
        <v>2445.1999999999998</v>
      </c>
      <c r="Q99" s="2">
        <f>VLOOKUP(A99,Resturlaub!Urlaub,4,FALSE)</f>
        <v>7</v>
      </c>
      <c r="R99" s="5">
        <f t="shared" si="4"/>
        <v>112.42</v>
      </c>
      <c r="S99" s="5">
        <f t="shared" si="5"/>
        <v>786.94</v>
      </c>
      <c r="T99" s="2">
        <f>VLOOKUP(A99,Gleitzeitsaldo,5,FALSE)</f>
        <v>67.34</v>
      </c>
      <c r="U99" s="5">
        <f t="shared" si="6"/>
        <v>16.059999999999999</v>
      </c>
      <c r="V99" s="5">
        <f t="shared" si="7"/>
        <v>1081.48</v>
      </c>
    </row>
    <row r="100" spans="1:22" x14ac:dyDescent="0.25">
      <c r="A100" s="2">
        <v>2477</v>
      </c>
      <c r="B100" s="2" t="s">
        <v>240</v>
      </c>
      <c r="C100" s="2" t="s">
        <v>241</v>
      </c>
      <c r="D100" s="2" t="s">
        <v>166</v>
      </c>
      <c r="E100" s="2">
        <v>26000</v>
      </c>
      <c r="F100" s="2" t="s">
        <v>167</v>
      </c>
      <c r="G100" s="2" t="s">
        <v>168</v>
      </c>
      <c r="I100" s="2" t="s">
        <v>20</v>
      </c>
      <c r="J100" s="2">
        <v>35</v>
      </c>
      <c r="K100" s="2" t="s">
        <v>28</v>
      </c>
      <c r="L100" s="2" t="s">
        <v>22</v>
      </c>
      <c r="M100" s="3">
        <v>2167.5</v>
      </c>
      <c r="N100" s="4">
        <v>12</v>
      </c>
      <c r="O100" s="3">
        <v>189</v>
      </c>
      <c r="P100" s="5">
        <f>ROUND(IF(Tariftyp="AT",Grundentgelt,Grundentgelt*(1+LZProzent/100)*IRWAZ/35+FWZ),2)</f>
        <v>2616.6</v>
      </c>
      <c r="Q100" s="2">
        <f>VLOOKUP(A100,Resturlaub!Urlaub,4,FALSE)</f>
        <v>7</v>
      </c>
      <c r="R100" s="5">
        <f t="shared" si="4"/>
        <v>120.3</v>
      </c>
      <c r="S100" s="5">
        <f t="shared" si="5"/>
        <v>842.1</v>
      </c>
      <c r="T100" s="2">
        <f>VLOOKUP(A100,Gleitzeitsaldo,5,FALSE)</f>
        <v>78.819999999999993</v>
      </c>
      <c r="U100" s="5">
        <f t="shared" si="6"/>
        <v>17.190000000000001</v>
      </c>
      <c r="V100" s="5">
        <f t="shared" si="7"/>
        <v>1354.92</v>
      </c>
    </row>
    <row r="101" spans="1:22" x14ac:dyDescent="0.25">
      <c r="A101" s="2">
        <v>2492</v>
      </c>
      <c r="B101" s="2" t="s">
        <v>60</v>
      </c>
      <c r="C101" s="2" t="s">
        <v>241</v>
      </c>
      <c r="D101" s="2" t="s">
        <v>175</v>
      </c>
      <c r="E101" s="2">
        <v>41000</v>
      </c>
      <c r="F101" s="2" t="s">
        <v>176</v>
      </c>
      <c r="G101" s="2" t="s">
        <v>177</v>
      </c>
      <c r="I101" s="2" t="s">
        <v>20</v>
      </c>
      <c r="J101" s="2">
        <v>35</v>
      </c>
      <c r="K101" s="2" t="s">
        <v>102</v>
      </c>
      <c r="L101" s="2" t="s">
        <v>103</v>
      </c>
      <c r="M101" s="3">
        <v>4353.5</v>
      </c>
      <c r="N101" s="4">
        <v>10</v>
      </c>
      <c r="P101" s="5">
        <f>ROUND(IF(Tariftyp="AT",Grundentgelt,Grundentgelt*(1+LZProzent/100)*IRWAZ/35+FWZ),2)</f>
        <v>4788.8500000000004</v>
      </c>
      <c r="Q101" s="2">
        <f>VLOOKUP(A101,Resturlaub!Urlaub,4,FALSE)</f>
        <v>2</v>
      </c>
      <c r="R101" s="5">
        <f t="shared" si="4"/>
        <v>220.18</v>
      </c>
      <c r="S101" s="5">
        <f t="shared" si="5"/>
        <v>440.36</v>
      </c>
      <c r="T101" s="2">
        <f>VLOOKUP(A101,Gleitzeitsaldo,5,FALSE)</f>
        <v>0</v>
      </c>
      <c r="U101" s="5">
        <f t="shared" si="6"/>
        <v>31.45</v>
      </c>
      <c r="V101" s="5">
        <f t="shared" si="7"/>
        <v>0</v>
      </c>
    </row>
    <row r="102" spans="1:22" x14ac:dyDescent="0.25">
      <c r="A102" s="2">
        <v>2506</v>
      </c>
      <c r="B102" s="2" t="s">
        <v>52</v>
      </c>
      <c r="C102" s="2" t="s">
        <v>242</v>
      </c>
      <c r="D102" s="2" t="s">
        <v>175</v>
      </c>
      <c r="E102" s="2">
        <v>41000</v>
      </c>
      <c r="F102" s="2" t="s">
        <v>176</v>
      </c>
      <c r="G102" s="2" t="s">
        <v>177</v>
      </c>
      <c r="I102" s="2" t="s">
        <v>20</v>
      </c>
      <c r="J102" s="2">
        <v>35</v>
      </c>
      <c r="K102" s="2" t="s">
        <v>70</v>
      </c>
      <c r="L102" s="2" t="s">
        <v>22</v>
      </c>
      <c r="M102" s="3">
        <v>3213.5</v>
      </c>
      <c r="N102" s="4">
        <v>8</v>
      </c>
      <c r="P102" s="5">
        <f>ROUND(IF(Tariftyp="AT",Grundentgelt,Grundentgelt*(1+LZProzent/100)*IRWAZ/35+FWZ),2)</f>
        <v>3470.58</v>
      </c>
      <c r="Q102" s="2">
        <f>VLOOKUP(A102,Resturlaub!Urlaub,4,FALSE)</f>
        <v>10</v>
      </c>
      <c r="R102" s="5">
        <f t="shared" si="4"/>
        <v>159.57</v>
      </c>
      <c r="S102" s="5">
        <f t="shared" si="5"/>
        <v>1595.7</v>
      </c>
      <c r="T102" s="2">
        <f>VLOOKUP(A102,Gleitzeitsaldo,5,FALSE)</f>
        <v>57.58</v>
      </c>
      <c r="U102" s="5">
        <f t="shared" si="6"/>
        <v>22.8</v>
      </c>
      <c r="V102" s="5">
        <f t="shared" si="7"/>
        <v>1312.82</v>
      </c>
    </row>
    <row r="103" spans="1:22" x14ac:dyDescent="0.25">
      <c r="A103" s="2">
        <v>2522</v>
      </c>
      <c r="B103" s="2" t="s">
        <v>243</v>
      </c>
      <c r="C103" s="2" t="s">
        <v>244</v>
      </c>
      <c r="D103" s="2" t="s">
        <v>166</v>
      </c>
      <c r="E103" s="2">
        <v>26000</v>
      </c>
      <c r="F103" s="2" t="s">
        <v>167</v>
      </c>
      <c r="G103" s="2" t="s">
        <v>168</v>
      </c>
      <c r="I103" s="2" t="s">
        <v>20</v>
      </c>
      <c r="J103" s="2">
        <v>35</v>
      </c>
      <c r="K103" s="2" t="s">
        <v>70</v>
      </c>
      <c r="L103" s="2" t="s">
        <v>22</v>
      </c>
      <c r="M103" s="3">
        <v>3213.5</v>
      </c>
      <c r="N103" s="4">
        <v>8</v>
      </c>
      <c r="P103" s="5">
        <f>ROUND(IF(Tariftyp="AT",Grundentgelt,Grundentgelt*(1+LZProzent/100)*IRWAZ/35+FWZ),2)</f>
        <v>3470.58</v>
      </c>
      <c r="Q103" s="2">
        <f>VLOOKUP(A103,Resturlaub!Urlaub,4,FALSE)</f>
        <v>3</v>
      </c>
      <c r="R103" s="5">
        <f t="shared" si="4"/>
        <v>159.57</v>
      </c>
      <c r="S103" s="5">
        <f t="shared" si="5"/>
        <v>478.71</v>
      </c>
      <c r="T103" s="2">
        <f>VLOOKUP(A103,Gleitzeitsaldo,5,FALSE)</f>
        <v>0</v>
      </c>
      <c r="U103" s="5">
        <f t="shared" si="6"/>
        <v>22.8</v>
      </c>
      <c r="V103" s="5">
        <f t="shared" si="7"/>
        <v>0</v>
      </c>
    </row>
    <row r="104" spans="1:22" x14ac:dyDescent="0.25">
      <c r="A104" s="2">
        <v>2528</v>
      </c>
      <c r="B104" s="2" t="s">
        <v>58</v>
      </c>
      <c r="C104" s="2" t="s">
        <v>245</v>
      </c>
      <c r="D104" s="2" t="s">
        <v>175</v>
      </c>
      <c r="E104" s="2">
        <v>41000</v>
      </c>
      <c r="F104" s="2" t="s">
        <v>176</v>
      </c>
      <c r="G104" s="2" t="s">
        <v>177</v>
      </c>
      <c r="I104" s="2" t="s">
        <v>20</v>
      </c>
      <c r="J104" s="2">
        <v>40</v>
      </c>
      <c r="K104" s="2" t="s">
        <v>118</v>
      </c>
      <c r="L104" s="2" t="s">
        <v>22</v>
      </c>
      <c r="M104" s="3">
        <v>2066.5</v>
      </c>
      <c r="N104" s="4">
        <v>8</v>
      </c>
      <c r="P104" s="5">
        <f>ROUND(IF(Tariftyp="AT",Grundentgelt,Grundentgelt*(1+LZProzent/100)*IRWAZ/35+FWZ),2)</f>
        <v>2550.65</v>
      </c>
      <c r="Q104" s="2">
        <f>VLOOKUP(A104,Resturlaub!Urlaub,4,FALSE)</f>
        <v>2</v>
      </c>
      <c r="R104" s="5">
        <f t="shared" si="4"/>
        <v>117.27</v>
      </c>
      <c r="S104" s="5">
        <f t="shared" si="5"/>
        <v>234.54</v>
      </c>
      <c r="T104" s="2">
        <f>VLOOKUP(A104,Gleitzeitsaldo,5,FALSE)</f>
        <v>0</v>
      </c>
      <c r="U104" s="5">
        <f t="shared" si="6"/>
        <v>14.66</v>
      </c>
      <c r="V104" s="5">
        <f t="shared" si="7"/>
        <v>0</v>
      </c>
    </row>
    <row r="105" spans="1:22" x14ac:dyDescent="0.25">
      <c r="A105" s="2">
        <v>2531</v>
      </c>
      <c r="B105" s="2" t="s">
        <v>23</v>
      </c>
      <c r="C105" s="2" t="s">
        <v>246</v>
      </c>
      <c r="D105" s="2" t="s">
        <v>47</v>
      </c>
      <c r="E105" s="2">
        <v>13200</v>
      </c>
      <c r="F105" s="2" t="s">
        <v>48</v>
      </c>
      <c r="G105" s="2" t="s">
        <v>49</v>
      </c>
      <c r="I105" s="2" t="s">
        <v>20</v>
      </c>
      <c r="J105" s="2">
        <v>35</v>
      </c>
      <c r="K105" s="2" t="s">
        <v>28</v>
      </c>
      <c r="L105" s="2" t="s">
        <v>22</v>
      </c>
      <c r="M105" s="3">
        <v>2167.5</v>
      </c>
      <c r="N105" s="4">
        <v>11</v>
      </c>
      <c r="O105" s="3">
        <v>170</v>
      </c>
      <c r="P105" s="5">
        <f>ROUND(IF(Tariftyp="AT",Grundentgelt,Grundentgelt*(1+LZProzent/100)*IRWAZ/35+FWZ),2)</f>
        <v>2575.9299999999998</v>
      </c>
      <c r="Q105" s="2">
        <f>VLOOKUP(A105,Resturlaub!Urlaub,4,FALSE)</f>
        <v>5</v>
      </c>
      <c r="R105" s="5">
        <f t="shared" si="4"/>
        <v>118.43</v>
      </c>
      <c r="S105" s="5">
        <f t="shared" si="5"/>
        <v>592.15</v>
      </c>
      <c r="T105" s="2">
        <f>VLOOKUP(A105,Gleitzeitsaldo,5,FALSE)</f>
        <v>79.86</v>
      </c>
      <c r="U105" s="5">
        <f t="shared" si="6"/>
        <v>16.920000000000002</v>
      </c>
      <c r="V105" s="5">
        <f t="shared" si="7"/>
        <v>1351.23</v>
      </c>
    </row>
    <row r="106" spans="1:22" x14ac:dyDescent="0.25">
      <c r="A106" s="2">
        <v>2532</v>
      </c>
      <c r="B106" s="2" t="s">
        <v>247</v>
      </c>
      <c r="C106" s="2" t="s">
        <v>248</v>
      </c>
      <c r="D106" s="2" t="s">
        <v>166</v>
      </c>
      <c r="E106" s="2">
        <v>26000</v>
      </c>
      <c r="F106" s="2" t="s">
        <v>167</v>
      </c>
      <c r="G106" s="2" t="s">
        <v>168</v>
      </c>
      <c r="I106" s="2" t="s">
        <v>20</v>
      </c>
      <c r="J106" s="2">
        <v>35</v>
      </c>
      <c r="K106" s="2" t="s">
        <v>123</v>
      </c>
      <c r="L106" s="2" t="s">
        <v>22</v>
      </c>
      <c r="M106" s="3">
        <v>2866.5</v>
      </c>
      <c r="N106" s="4">
        <v>8</v>
      </c>
      <c r="P106" s="5">
        <f>ROUND(IF(Tariftyp="AT",Grundentgelt,Grundentgelt*(1+LZProzent/100)*IRWAZ/35+FWZ),2)</f>
        <v>3095.82</v>
      </c>
      <c r="Q106" s="2">
        <f>VLOOKUP(A106,Resturlaub!Urlaub,4,FALSE)</f>
        <v>6</v>
      </c>
      <c r="R106" s="5">
        <f t="shared" si="4"/>
        <v>142.34</v>
      </c>
      <c r="S106" s="5">
        <f t="shared" si="5"/>
        <v>854.04</v>
      </c>
      <c r="T106" s="2">
        <f>VLOOKUP(A106,Gleitzeitsaldo,5,FALSE)</f>
        <v>90.11</v>
      </c>
      <c r="U106" s="5">
        <f t="shared" si="6"/>
        <v>20.329999999999998</v>
      </c>
      <c r="V106" s="5">
        <f t="shared" si="7"/>
        <v>1831.94</v>
      </c>
    </row>
    <row r="107" spans="1:22" x14ac:dyDescent="0.25">
      <c r="A107" s="2">
        <v>2535</v>
      </c>
      <c r="B107" s="2" t="s">
        <v>249</v>
      </c>
      <c r="C107" s="2" t="s">
        <v>250</v>
      </c>
      <c r="D107" s="2" t="s">
        <v>175</v>
      </c>
      <c r="E107" s="2">
        <v>41000</v>
      </c>
      <c r="F107" s="2" t="s">
        <v>176</v>
      </c>
      <c r="G107" s="2" t="s">
        <v>177</v>
      </c>
      <c r="I107" s="2" t="s">
        <v>20</v>
      </c>
      <c r="J107" s="2">
        <v>35</v>
      </c>
      <c r="K107" s="2" t="s">
        <v>74</v>
      </c>
      <c r="L107" s="2" t="s">
        <v>22</v>
      </c>
      <c r="M107" s="3">
        <v>2042</v>
      </c>
      <c r="N107" s="4">
        <v>10</v>
      </c>
      <c r="O107" s="3">
        <v>164</v>
      </c>
      <c r="P107" s="5">
        <f>ROUND(IF(Tariftyp="AT",Grundentgelt,Grundentgelt*(1+LZProzent/100)*IRWAZ/35+FWZ),2)</f>
        <v>2410.1999999999998</v>
      </c>
      <c r="Q107" s="2">
        <f>VLOOKUP(A107,Resturlaub!Urlaub,4,FALSE)</f>
        <v>10</v>
      </c>
      <c r="R107" s="5">
        <f t="shared" si="4"/>
        <v>110.81</v>
      </c>
      <c r="S107" s="5">
        <f t="shared" si="5"/>
        <v>1108.0999999999999</v>
      </c>
      <c r="T107" s="2">
        <f>VLOOKUP(A107,Gleitzeitsaldo,5,FALSE)</f>
        <v>28.14</v>
      </c>
      <c r="U107" s="5">
        <f t="shared" si="6"/>
        <v>15.83</v>
      </c>
      <c r="V107" s="5">
        <f t="shared" si="7"/>
        <v>445.46</v>
      </c>
    </row>
    <row r="108" spans="1:22" x14ac:dyDescent="0.25">
      <c r="A108" s="2">
        <v>2539</v>
      </c>
      <c r="B108" s="2" t="s">
        <v>52</v>
      </c>
      <c r="C108" s="2" t="s">
        <v>251</v>
      </c>
      <c r="D108" s="2" t="s">
        <v>166</v>
      </c>
      <c r="E108" s="2">
        <v>26000</v>
      </c>
      <c r="F108" s="2" t="s">
        <v>167</v>
      </c>
      <c r="G108" s="2" t="s">
        <v>168</v>
      </c>
      <c r="I108" s="2" t="s">
        <v>20</v>
      </c>
      <c r="J108" s="2">
        <v>35</v>
      </c>
      <c r="K108" s="2" t="s">
        <v>85</v>
      </c>
      <c r="L108" s="2" t="s">
        <v>103</v>
      </c>
      <c r="M108" s="3">
        <v>5256.5</v>
      </c>
      <c r="N108" s="4">
        <v>8</v>
      </c>
      <c r="O108" s="3">
        <v>86</v>
      </c>
      <c r="P108" s="5">
        <f>ROUND(IF(Tariftyp="AT",Grundentgelt,Grundentgelt*(1+LZProzent/100)*IRWAZ/35+FWZ),2)</f>
        <v>5763.02</v>
      </c>
      <c r="Q108" s="2">
        <f>VLOOKUP(A108,Resturlaub!Urlaub,4,FALSE)</f>
        <v>3</v>
      </c>
      <c r="R108" s="5">
        <f t="shared" si="4"/>
        <v>264.97000000000003</v>
      </c>
      <c r="S108" s="5">
        <f t="shared" si="5"/>
        <v>794.91</v>
      </c>
      <c r="T108" s="2">
        <f>VLOOKUP(A108,Gleitzeitsaldo,5,FALSE)</f>
        <v>24.51</v>
      </c>
      <c r="U108" s="5">
        <f t="shared" si="6"/>
        <v>37.85</v>
      </c>
      <c r="V108" s="5">
        <f t="shared" si="7"/>
        <v>927.7</v>
      </c>
    </row>
    <row r="109" spans="1:22" x14ac:dyDescent="0.25">
      <c r="A109" s="2">
        <v>2541</v>
      </c>
      <c r="B109" s="2" t="s">
        <v>52</v>
      </c>
      <c r="C109" s="2" t="s">
        <v>252</v>
      </c>
      <c r="D109" s="2" t="s">
        <v>166</v>
      </c>
      <c r="E109" s="2">
        <v>26000</v>
      </c>
      <c r="F109" s="2" t="s">
        <v>167</v>
      </c>
      <c r="G109" s="2" t="s">
        <v>168</v>
      </c>
      <c r="I109" s="2" t="s">
        <v>20</v>
      </c>
      <c r="J109" s="2">
        <v>35</v>
      </c>
      <c r="K109" s="2" t="s">
        <v>57</v>
      </c>
      <c r="L109" s="2" t="s">
        <v>22</v>
      </c>
      <c r="M109" s="3">
        <v>2413</v>
      </c>
      <c r="N109" s="4">
        <v>11</v>
      </c>
      <c r="P109" s="5">
        <f>ROUND(IF(Tariftyp="AT",Grundentgelt,Grundentgelt*(1+LZProzent/100)*IRWAZ/35+FWZ),2)</f>
        <v>2678.43</v>
      </c>
      <c r="Q109" s="2">
        <f>VLOOKUP(A109,Resturlaub!Urlaub,4,FALSE)</f>
        <v>9</v>
      </c>
      <c r="R109" s="5">
        <f t="shared" si="4"/>
        <v>123.15</v>
      </c>
      <c r="S109" s="5">
        <f t="shared" si="5"/>
        <v>1108.3499999999999</v>
      </c>
      <c r="T109" s="2">
        <f>VLOOKUP(A109,Gleitzeitsaldo,5,FALSE)</f>
        <v>56.42</v>
      </c>
      <c r="U109" s="5">
        <f t="shared" si="6"/>
        <v>17.59</v>
      </c>
      <c r="V109" s="5">
        <f t="shared" si="7"/>
        <v>992.43</v>
      </c>
    </row>
    <row r="110" spans="1:22" x14ac:dyDescent="0.25">
      <c r="A110" s="2">
        <v>2545</v>
      </c>
      <c r="B110" s="2" t="s">
        <v>89</v>
      </c>
      <c r="C110" s="2" t="s">
        <v>253</v>
      </c>
      <c r="D110" s="2" t="s">
        <v>166</v>
      </c>
      <c r="E110" s="2">
        <v>26000</v>
      </c>
      <c r="F110" s="2" t="s">
        <v>167</v>
      </c>
      <c r="G110" s="2" t="s">
        <v>168</v>
      </c>
      <c r="I110" s="2" t="s">
        <v>20</v>
      </c>
      <c r="J110" s="2">
        <v>35</v>
      </c>
      <c r="K110" s="2" t="s">
        <v>74</v>
      </c>
      <c r="L110" s="2" t="s">
        <v>22</v>
      </c>
      <c r="M110" s="3">
        <v>2042</v>
      </c>
      <c r="N110" s="4">
        <v>8</v>
      </c>
      <c r="O110" s="3">
        <v>244</v>
      </c>
      <c r="P110" s="5">
        <f>ROUND(IF(Tariftyp="AT",Grundentgelt,Grundentgelt*(1+LZProzent/100)*IRWAZ/35+FWZ),2)</f>
        <v>2449.36</v>
      </c>
      <c r="Q110" s="2">
        <f>VLOOKUP(A110,Resturlaub!Urlaub,4,FALSE)</f>
        <v>6</v>
      </c>
      <c r="R110" s="5">
        <f t="shared" si="4"/>
        <v>112.61</v>
      </c>
      <c r="S110" s="5">
        <f t="shared" si="5"/>
        <v>675.66</v>
      </c>
      <c r="T110" s="2">
        <f>VLOOKUP(A110,Gleitzeitsaldo,5,FALSE)</f>
        <v>26.2</v>
      </c>
      <c r="U110" s="5">
        <f t="shared" si="6"/>
        <v>16.09</v>
      </c>
      <c r="V110" s="5">
        <f t="shared" si="7"/>
        <v>421.56</v>
      </c>
    </row>
    <row r="111" spans="1:22" x14ac:dyDescent="0.25">
      <c r="A111" s="2">
        <v>2550</v>
      </c>
      <c r="B111" s="2" t="s">
        <v>254</v>
      </c>
      <c r="C111" s="2" t="s">
        <v>255</v>
      </c>
      <c r="D111" s="2" t="s">
        <v>175</v>
      </c>
      <c r="E111" s="2">
        <v>41000</v>
      </c>
      <c r="F111" s="2" t="s">
        <v>176</v>
      </c>
      <c r="G111" s="2" t="s">
        <v>177</v>
      </c>
      <c r="I111" s="2" t="s">
        <v>20</v>
      </c>
      <c r="J111" s="2">
        <v>35</v>
      </c>
      <c r="K111" s="2" t="s">
        <v>74</v>
      </c>
      <c r="L111" s="2" t="s">
        <v>22</v>
      </c>
      <c r="M111" s="3">
        <v>2042</v>
      </c>
      <c r="N111" s="4">
        <v>10</v>
      </c>
      <c r="O111" s="3">
        <v>101</v>
      </c>
      <c r="P111" s="5">
        <f>ROUND(IF(Tariftyp="AT",Grundentgelt,Grundentgelt*(1+LZProzent/100)*IRWAZ/35+FWZ),2)</f>
        <v>2347.1999999999998</v>
      </c>
      <c r="Q111" s="2">
        <f>VLOOKUP(A111,Resturlaub!Urlaub,4,FALSE)</f>
        <v>5</v>
      </c>
      <c r="R111" s="5">
        <f t="shared" si="4"/>
        <v>107.92</v>
      </c>
      <c r="S111" s="5">
        <f t="shared" si="5"/>
        <v>539.6</v>
      </c>
      <c r="T111" s="2">
        <f>VLOOKUP(A111,Gleitzeitsaldo,5,FALSE)</f>
        <v>0</v>
      </c>
      <c r="U111" s="5">
        <f t="shared" si="6"/>
        <v>15.42</v>
      </c>
      <c r="V111" s="5">
        <f t="shared" si="7"/>
        <v>0</v>
      </c>
    </row>
    <row r="112" spans="1:22" x14ac:dyDescent="0.25">
      <c r="A112" s="2">
        <v>2551</v>
      </c>
      <c r="B112" s="2" t="s">
        <v>256</v>
      </c>
      <c r="C112" s="2" t="s">
        <v>257</v>
      </c>
      <c r="D112" s="2" t="s">
        <v>41</v>
      </c>
      <c r="E112" s="2">
        <v>22020</v>
      </c>
      <c r="F112" s="2" t="s">
        <v>42</v>
      </c>
      <c r="G112" s="2" t="s">
        <v>43</v>
      </c>
      <c r="I112" s="2" t="s">
        <v>20</v>
      </c>
      <c r="J112" s="2">
        <v>35</v>
      </c>
      <c r="K112" s="2" t="s">
        <v>28</v>
      </c>
      <c r="L112" s="2" t="s">
        <v>22</v>
      </c>
      <c r="M112" s="3">
        <v>2167.5</v>
      </c>
      <c r="N112" s="4">
        <v>9</v>
      </c>
      <c r="P112" s="5">
        <f>ROUND(IF(Tariftyp="AT",Grundentgelt,Grundentgelt*(1+LZProzent/100)*IRWAZ/35+FWZ),2)</f>
        <v>2362.58</v>
      </c>
      <c r="Q112" s="2">
        <f>VLOOKUP(A112,Resturlaub!Urlaub,4,FALSE)</f>
        <v>10</v>
      </c>
      <c r="R112" s="5">
        <f t="shared" si="4"/>
        <v>108.62</v>
      </c>
      <c r="S112" s="5">
        <f t="shared" si="5"/>
        <v>1086.2</v>
      </c>
      <c r="T112" s="2">
        <f>VLOOKUP(A112,Gleitzeitsaldo,5,FALSE)</f>
        <v>1.44</v>
      </c>
      <c r="U112" s="5">
        <f t="shared" si="6"/>
        <v>15.52</v>
      </c>
      <c r="V112" s="5">
        <f t="shared" si="7"/>
        <v>22.35</v>
      </c>
    </row>
    <row r="113" spans="1:22" x14ac:dyDescent="0.25">
      <c r="A113" s="2">
        <v>2560</v>
      </c>
      <c r="B113" s="2" t="s">
        <v>258</v>
      </c>
      <c r="C113" s="2" t="s">
        <v>259</v>
      </c>
      <c r="D113" s="2" t="s">
        <v>47</v>
      </c>
      <c r="E113" s="2">
        <v>13200</v>
      </c>
      <c r="F113" s="2" t="s">
        <v>48</v>
      </c>
      <c r="G113" s="2" t="s">
        <v>49</v>
      </c>
      <c r="I113" s="2" t="s">
        <v>229</v>
      </c>
      <c r="J113" s="2">
        <v>35</v>
      </c>
      <c r="K113" s="2" t="s">
        <v>230</v>
      </c>
      <c r="L113" s="2" t="s">
        <v>376</v>
      </c>
      <c r="M113" s="3">
        <v>922.1</v>
      </c>
      <c r="N113" s="4"/>
      <c r="P113" s="5">
        <f>ROUND(IF(Tariftyp="AT",Grundentgelt,Grundentgelt*(1+LZProzent/100)*IRWAZ/35+FWZ),2)</f>
        <v>922.1</v>
      </c>
      <c r="Q113" s="2">
        <f>VLOOKUP(A113,Resturlaub!Urlaub,4,FALSE)</f>
        <v>5</v>
      </c>
      <c r="R113" s="5">
        <f t="shared" si="4"/>
        <v>42.4</v>
      </c>
      <c r="S113" s="5">
        <f t="shared" si="5"/>
        <v>212</v>
      </c>
      <c r="T113" s="2">
        <f>VLOOKUP(A113,Gleitzeitsaldo,5,FALSE)</f>
        <v>62.27</v>
      </c>
      <c r="U113" s="5">
        <f t="shared" si="6"/>
        <v>6.06</v>
      </c>
      <c r="V113" s="5">
        <f t="shared" si="7"/>
        <v>377.36</v>
      </c>
    </row>
    <row r="114" spans="1:22" x14ac:dyDescent="0.25">
      <c r="A114" s="2">
        <v>2564</v>
      </c>
      <c r="B114" s="2" t="s">
        <v>23</v>
      </c>
      <c r="C114" s="2" t="s">
        <v>261</v>
      </c>
      <c r="D114" s="2" t="s">
        <v>166</v>
      </c>
      <c r="E114" s="2">
        <v>26000</v>
      </c>
      <c r="F114" s="2" t="s">
        <v>167</v>
      </c>
      <c r="G114" s="2" t="s">
        <v>168</v>
      </c>
      <c r="I114" s="2" t="s">
        <v>20</v>
      </c>
      <c r="J114" s="2">
        <v>35</v>
      </c>
      <c r="K114" s="2" t="s">
        <v>21</v>
      </c>
      <c r="L114" s="2" t="s">
        <v>22</v>
      </c>
      <c r="M114" s="3">
        <v>2608</v>
      </c>
      <c r="N114" s="4">
        <v>12</v>
      </c>
      <c r="P114" s="5">
        <f>ROUND(IF(Tariftyp="AT",Grundentgelt,Grundentgelt*(1+LZProzent/100)*IRWAZ/35+FWZ),2)</f>
        <v>2920.96</v>
      </c>
      <c r="Q114" s="2">
        <f>VLOOKUP(A114,Resturlaub!Urlaub,4,FALSE)</f>
        <v>1</v>
      </c>
      <c r="R114" s="5">
        <f t="shared" si="4"/>
        <v>134.30000000000001</v>
      </c>
      <c r="S114" s="5">
        <f t="shared" si="5"/>
        <v>134.30000000000001</v>
      </c>
      <c r="T114" s="2">
        <f>VLOOKUP(A114,Gleitzeitsaldo,5,FALSE)</f>
        <v>14.63</v>
      </c>
      <c r="U114" s="5">
        <f t="shared" si="6"/>
        <v>19.190000000000001</v>
      </c>
      <c r="V114" s="5">
        <f t="shared" si="7"/>
        <v>280.75</v>
      </c>
    </row>
    <row r="115" spans="1:22" x14ac:dyDescent="0.25">
      <c r="A115" s="2">
        <v>2567</v>
      </c>
      <c r="B115" s="2" t="s">
        <v>151</v>
      </c>
      <c r="C115" s="2" t="s">
        <v>262</v>
      </c>
      <c r="D115" s="2" t="s">
        <v>166</v>
      </c>
      <c r="E115" s="2">
        <v>26000</v>
      </c>
      <c r="F115" s="2" t="s">
        <v>167</v>
      </c>
      <c r="G115" s="2" t="s">
        <v>168</v>
      </c>
      <c r="I115" s="2" t="s">
        <v>20</v>
      </c>
      <c r="J115" s="2">
        <v>35</v>
      </c>
      <c r="K115" s="2" t="s">
        <v>107</v>
      </c>
      <c r="L115" s="2" t="s">
        <v>22</v>
      </c>
      <c r="M115" s="3">
        <v>2123.5</v>
      </c>
      <c r="N115" s="4">
        <v>11</v>
      </c>
      <c r="P115" s="5">
        <f>ROUND(IF(Tariftyp="AT",Grundentgelt,Grundentgelt*(1+LZProzent/100)*IRWAZ/35+FWZ),2)</f>
        <v>2357.09</v>
      </c>
      <c r="Q115" s="2">
        <f>VLOOKUP(A115,Resturlaub!Urlaub,4,FALSE)</f>
        <v>0</v>
      </c>
      <c r="R115" s="5">
        <f t="shared" si="4"/>
        <v>108.37</v>
      </c>
      <c r="S115" s="5">
        <f t="shared" si="5"/>
        <v>0</v>
      </c>
      <c r="T115" s="2">
        <f>VLOOKUP(A115,Gleitzeitsaldo,5,FALSE)</f>
        <v>0</v>
      </c>
      <c r="U115" s="5">
        <f t="shared" si="6"/>
        <v>15.48</v>
      </c>
      <c r="V115" s="5">
        <f t="shared" si="7"/>
        <v>0</v>
      </c>
    </row>
    <row r="116" spans="1:22" x14ac:dyDescent="0.25">
      <c r="A116" s="2">
        <v>2570</v>
      </c>
      <c r="B116" s="2" t="s">
        <v>23</v>
      </c>
      <c r="C116" s="2" t="s">
        <v>262</v>
      </c>
      <c r="D116" s="2" t="s">
        <v>166</v>
      </c>
      <c r="E116" s="2">
        <v>26000</v>
      </c>
      <c r="F116" s="2" t="s">
        <v>167</v>
      </c>
      <c r="G116" s="2" t="s">
        <v>168</v>
      </c>
      <c r="I116" s="2" t="s">
        <v>20</v>
      </c>
      <c r="J116" s="2">
        <v>35</v>
      </c>
      <c r="K116" s="2" t="s">
        <v>107</v>
      </c>
      <c r="L116" s="2" t="s">
        <v>22</v>
      </c>
      <c r="M116" s="3">
        <v>2123.5</v>
      </c>
      <c r="N116" s="4">
        <v>8</v>
      </c>
      <c r="O116" s="3">
        <v>136</v>
      </c>
      <c r="P116" s="5">
        <f>ROUND(IF(Tariftyp="AT",Grundentgelt,Grundentgelt*(1+LZProzent/100)*IRWAZ/35+FWZ),2)</f>
        <v>2429.38</v>
      </c>
      <c r="Q116" s="2">
        <f>VLOOKUP(A116,Resturlaub!Urlaub,4,FALSE)</f>
        <v>9</v>
      </c>
      <c r="R116" s="5">
        <f t="shared" si="4"/>
        <v>111.7</v>
      </c>
      <c r="S116" s="5">
        <f t="shared" si="5"/>
        <v>1005.3</v>
      </c>
      <c r="T116" s="2">
        <f>VLOOKUP(A116,Gleitzeitsaldo,5,FALSE)</f>
        <v>0</v>
      </c>
      <c r="U116" s="5">
        <f t="shared" si="6"/>
        <v>15.96</v>
      </c>
      <c r="V116" s="5">
        <f t="shared" si="7"/>
        <v>0</v>
      </c>
    </row>
    <row r="117" spans="1:22" x14ac:dyDescent="0.25">
      <c r="A117" s="2">
        <v>2593</v>
      </c>
      <c r="B117" s="2" t="s">
        <v>52</v>
      </c>
      <c r="C117" s="2" t="s">
        <v>263</v>
      </c>
      <c r="D117" s="2" t="s">
        <v>96</v>
      </c>
      <c r="E117" s="2">
        <v>48000</v>
      </c>
      <c r="F117" s="2" t="s">
        <v>97</v>
      </c>
      <c r="G117" s="2" t="s">
        <v>105</v>
      </c>
      <c r="I117" s="2" t="s">
        <v>20</v>
      </c>
      <c r="J117" s="2">
        <v>35</v>
      </c>
      <c r="K117" s="2" t="s">
        <v>131</v>
      </c>
      <c r="L117" s="2" t="s">
        <v>22</v>
      </c>
      <c r="M117" s="3">
        <v>2294</v>
      </c>
      <c r="N117" s="4">
        <v>11</v>
      </c>
      <c r="P117" s="5">
        <f>ROUND(IF(Tariftyp="AT",Grundentgelt,Grundentgelt*(1+LZProzent/100)*IRWAZ/35+FWZ),2)</f>
        <v>2546.34</v>
      </c>
      <c r="Q117" s="2">
        <f>VLOOKUP(A117,Resturlaub!Urlaub,4,FALSE)</f>
        <v>7</v>
      </c>
      <c r="R117" s="5">
        <f t="shared" si="4"/>
        <v>117.07</v>
      </c>
      <c r="S117" s="5">
        <f t="shared" si="5"/>
        <v>819.49</v>
      </c>
      <c r="T117" s="2">
        <f>VLOOKUP(A117,Gleitzeitsaldo,5,FALSE)</f>
        <v>67.959999999999994</v>
      </c>
      <c r="U117" s="5">
        <f t="shared" si="6"/>
        <v>16.72</v>
      </c>
      <c r="V117" s="5">
        <f t="shared" si="7"/>
        <v>1136.29</v>
      </c>
    </row>
    <row r="118" spans="1:22" x14ac:dyDescent="0.25">
      <c r="A118" s="2">
        <v>2596</v>
      </c>
      <c r="B118" s="2" t="s">
        <v>264</v>
      </c>
      <c r="C118" s="2" t="s">
        <v>265</v>
      </c>
      <c r="D118" s="2" t="s">
        <v>184</v>
      </c>
      <c r="E118" s="2">
        <v>46000</v>
      </c>
      <c r="F118" s="2" t="s">
        <v>185</v>
      </c>
      <c r="G118" s="2" t="s">
        <v>186</v>
      </c>
      <c r="I118" s="2" t="s">
        <v>20</v>
      </c>
      <c r="J118" s="2">
        <v>35</v>
      </c>
      <c r="K118" s="2" t="s">
        <v>85</v>
      </c>
      <c r="L118" s="2" t="s">
        <v>103</v>
      </c>
      <c r="M118" s="3">
        <v>5256.5</v>
      </c>
      <c r="N118" s="4">
        <v>8</v>
      </c>
      <c r="P118" s="5">
        <f>ROUND(IF(Tariftyp="AT",Grundentgelt,Grundentgelt*(1+LZProzent/100)*IRWAZ/35+FWZ),2)</f>
        <v>5677.02</v>
      </c>
      <c r="Q118" s="2">
        <f>VLOOKUP(A118,Resturlaub!Urlaub,4,FALSE)</f>
        <v>7</v>
      </c>
      <c r="R118" s="5">
        <f t="shared" si="4"/>
        <v>261.01</v>
      </c>
      <c r="S118" s="5">
        <f t="shared" si="5"/>
        <v>1827.07</v>
      </c>
      <c r="T118" s="2">
        <f>VLOOKUP(A118,Gleitzeitsaldo,5,FALSE)</f>
        <v>0</v>
      </c>
      <c r="U118" s="5">
        <f t="shared" si="6"/>
        <v>37.29</v>
      </c>
      <c r="V118" s="5">
        <f t="shared" si="7"/>
        <v>0</v>
      </c>
    </row>
    <row r="119" spans="1:22" x14ac:dyDescent="0.25">
      <c r="A119" s="2">
        <v>2602</v>
      </c>
      <c r="B119" s="2" t="s">
        <v>78</v>
      </c>
      <c r="C119" s="2" t="s">
        <v>266</v>
      </c>
      <c r="D119" s="2" t="s">
        <v>47</v>
      </c>
      <c r="E119" s="2">
        <v>13200</v>
      </c>
      <c r="F119" s="2" t="s">
        <v>48</v>
      </c>
      <c r="G119" s="2" t="s">
        <v>49</v>
      </c>
      <c r="I119" s="2" t="s">
        <v>20</v>
      </c>
      <c r="J119" s="2">
        <v>35</v>
      </c>
      <c r="K119" s="2" t="s">
        <v>50</v>
      </c>
      <c r="L119" s="2" t="s">
        <v>103</v>
      </c>
      <c r="M119" s="3">
        <v>3679</v>
      </c>
      <c r="N119" s="4">
        <v>10</v>
      </c>
      <c r="P119" s="5">
        <f>ROUND(IF(Tariftyp="AT",Grundentgelt,Grundentgelt*(1+LZProzent/100)*IRWAZ/35+FWZ),2)</f>
        <v>4046.9</v>
      </c>
      <c r="Q119" s="2">
        <f>VLOOKUP(A119,Resturlaub!Urlaub,4,FALSE)</f>
        <v>0</v>
      </c>
      <c r="R119" s="5">
        <f t="shared" si="4"/>
        <v>186.06</v>
      </c>
      <c r="S119" s="5">
        <f t="shared" si="5"/>
        <v>0</v>
      </c>
      <c r="T119" s="2">
        <f>VLOOKUP(A119,Gleitzeitsaldo,5,FALSE)</f>
        <v>27.3</v>
      </c>
      <c r="U119" s="5">
        <f t="shared" si="6"/>
        <v>26.58</v>
      </c>
      <c r="V119" s="5">
        <f t="shared" si="7"/>
        <v>725.63</v>
      </c>
    </row>
    <row r="120" spans="1:22" x14ac:dyDescent="0.25">
      <c r="A120" s="2">
        <v>2604</v>
      </c>
      <c r="B120" s="2" t="s">
        <v>267</v>
      </c>
      <c r="C120" s="2" t="s">
        <v>268</v>
      </c>
      <c r="D120" s="2" t="s">
        <v>166</v>
      </c>
      <c r="E120" s="2">
        <v>26000</v>
      </c>
      <c r="F120" s="2" t="s">
        <v>167</v>
      </c>
      <c r="G120" s="2" t="s">
        <v>168</v>
      </c>
      <c r="I120" s="2" t="s">
        <v>20</v>
      </c>
      <c r="J120" s="2">
        <v>35</v>
      </c>
      <c r="K120" s="2" t="s">
        <v>57</v>
      </c>
      <c r="L120" s="2" t="s">
        <v>22</v>
      </c>
      <c r="M120" s="3">
        <v>2413</v>
      </c>
      <c r="N120" s="4">
        <v>9</v>
      </c>
      <c r="P120" s="5">
        <f>ROUND(IF(Tariftyp="AT",Grundentgelt,Grundentgelt*(1+LZProzent/100)*IRWAZ/35+FWZ),2)</f>
        <v>2630.17</v>
      </c>
      <c r="Q120" s="2">
        <f>VLOOKUP(A120,Resturlaub!Urlaub,4,FALSE)</f>
        <v>6</v>
      </c>
      <c r="R120" s="5">
        <f t="shared" si="4"/>
        <v>120.93</v>
      </c>
      <c r="S120" s="5">
        <f t="shared" si="5"/>
        <v>725.58</v>
      </c>
      <c r="T120" s="2">
        <f>VLOOKUP(A120,Gleitzeitsaldo,5,FALSE)</f>
        <v>56.95</v>
      </c>
      <c r="U120" s="5">
        <f t="shared" si="6"/>
        <v>17.28</v>
      </c>
      <c r="V120" s="5">
        <f t="shared" si="7"/>
        <v>984.1</v>
      </c>
    </row>
    <row r="121" spans="1:22" x14ac:dyDescent="0.25">
      <c r="A121" s="2">
        <v>2605</v>
      </c>
      <c r="B121" s="2" t="s">
        <v>159</v>
      </c>
      <c r="C121" s="2" t="s">
        <v>269</v>
      </c>
      <c r="D121" s="2" t="s">
        <v>166</v>
      </c>
      <c r="E121" s="2">
        <v>26000</v>
      </c>
      <c r="F121" s="2" t="s">
        <v>167</v>
      </c>
      <c r="G121" s="2" t="s">
        <v>168</v>
      </c>
      <c r="I121" s="2" t="s">
        <v>20</v>
      </c>
      <c r="J121" s="2">
        <v>35</v>
      </c>
      <c r="K121" s="2" t="s">
        <v>44</v>
      </c>
      <c r="L121" s="2" t="s">
        <v>22</v>
      </c>
      <c r="M121" s="3">
        <v>2091</v>
      </c>
      <c r="N121" s="4">
        <v>11</v>
      </c>
      <c r="P121" s="5">
        <f>ROUND(IF(Tariftyp="AT",Grundentgelt,Grundentgelt*(1+LZProzent/100)*IRWAZ/35+FWZ),2)</f>
        <v>2321.0100000000002</v>
      </c>
      <c r="Q121" s="2">
        <f>VLOOKUP(A121,Resturlaub!Urlaub,4,FALSE)</f>
        <v>8</v>
      </c>
      <c r="R121" s="5">
        <f t="shared" si="4"/>
        <v>106.71</v>
      </c>
      <c r="S121" s="5">
        <f t="shared" si="5"/>
        <v>853.68</v>
      </c>
      <c r="T121" s="2">
        <f>VLOOKUP(A121,Gleitzeitsaldo,5,FALSE)</f>
        <v>0</v>
      </c>
      <c r="U121" s="5">
        <f t="shared" si="6"/>
        <v>15.24</v>
      </c>
      <c r="V121" s="5">
        <f t="shared" si="7"/>
        <v>0</v>
      </c>
    </row>
    <row r="122" spans="1:22" x14ac:dyDescent="0.25">
      <c r="A122" s="2">
        <v>2608</v>
      </c>
      <c r="B122" s="2" t="s">
        <v>39</v>
      </c>
      <c r="C122" s="2" t="s">
        <v>270</v>
      </c>
      <c r="D122" s="2" t="s">
        <v>166</v>
      </c>
      <c r="E122" s="2">
        <v>26000</v>
      </c>
      <c r="F122" s="2" t="s">
        <v>167</v>
      </c>
      <c r="G122" s="2" t="s">
        <v>168</v>
      </c>
      <c r="I122" s="2" t="s">
        <v>20</v>
      </c>
      <c r="J122" s="2">
        <v>35</v>
      </c>
      <c r="K122" s="2" t="s">
        <v>131</v>
      </c>
      <c r="L122" s="2" t="s">
        <v>22</v>
      </c>
      <c r="M122" s="3">
        <v>2294</v>
      </c>
      <c r="N122" s="4">
        <v>9</v>
      </c>
      <c r="O122" s="3">
        <v>111</v>
      </c>
      <c r="P122" s="5">
        <f>ROUND(IF(Tariftyp="AT",Grundentgelt,Grundentgelt*(1+LZProzent/100)*IRWAZ/35+FWZ),2)</f>
        <v>2611.46</v>
      </c>
      <c r="Q122" s="2">
        <f>VLOOKUP(A122,Resturlaub!Urlaub,4,FALSE)</f>
        <v>4</v>
      </c>
      <c r="R122" s="5">
        <f t="shared" si="4"/>
        <v>120.07</v>
      </c>
      <c r="S122" s="5">
        <f t="shared" si="5"/>
        <v>480.28</v>
      </c>
      <c r="T122" s="2">
        <f>VLOOKUP(A122,Gleitzeitsaldo,5,FALSE)</f>
        <v>30.37</v>
      </c>
      <c r="U122" s="5">
        <f t="shared" si="6"/>
        <v>17.149999999999999</v>
      </c>
      <c r="V122" s="5">
        <f t="shared" si="7"/>
        <v>520.85</v>
      </c>
    </row>
    <row r="123" spans="1:22" x14ac:dyDescent="0.25">
      <c r="A123" s="2">
        <v>2621</v>
      </c>
      <c r="B123" s="2" t="s">
        <v>23</v>
      </c>
      <c r="C123" s="2" t="s">
        <v>271</v>
      </c>
      <c r="D123" s="2" t="s">
        <v>166</v>
      </c>
      <c r="E123" s="2">
        <v>26000</v>
      </c>
      <c r="F123" s="2" t="s">
        <v>167</v>
      </c>
      <c r="G123" s="2" t="s">
        <v>168</v>
      </c>
      <c r="I123" s="2" t="s">
        <v>20</v>
      </c>
      <c r="J123" s="2">
        <v>35</v>
      </c>
      <c r="K123" s="2" t="s">
        <v>70</v>
      </c>
      <c r="L123" s="2" t="s">
        <v>22</v>
      </c>
      <c r="M123" s="3">
        <v>3213.5</v>
      </c>
      <c r="N123" s="4">
        <v>11</v>
      </c>
      <c r="P123" s="5">
        <f>ROUND(IF(Tariftyp="AT",Grundentgelt,Grundentgelt*(1+LZProzent/100)*IRWAZ/35+FWZ),2)</f>
        <v>3566.99</v>
      </c>
      <c r="Q123" s="2">
        <f>VLOOKUP(A123,Resturlaub!Urlaub,4,FALSE)</f>
        <v>2</v>
      </c>
      <c r="R123" s="5">
        <f t="shared" si="4"/>
        <v>164</v>
      </c>
      <c r="S123" s="5">
        <f t="shared" si="5"/>
        <v>328</v>
      </c>
      <c r="T123" s="2">
        <f>VLOOKUP(A123,Gleitzeitsaldo,5,FALSE)</f>
        <v>64.84</v>
      </c>
      <c r="U123" s="5">
        <f t="shared" si="6"/>
        <v>23.43</v>
      </c>
      <c r="V123" s="5">
        <f t="shared" si="7"/>
        <v>1519.2</v>
      </c>
    </row>
    <row r="124" spans="1:22" x14ac:dyDescent="0.25">
      <c r="A124" s="2">
        <v>2624</v>
      </c>
      <c r="B124" s="2" t="s">
        <v>23</v>
      </c>
      <c r="C124" s="2" t="s">
        <v>272</v>
      </c>
      <c r="D124" s="2" t="s">
        <v>47</v>
      </c>
      <c r="E124" s="2">
        <v>13200</v>
      </c>
      <c r="F124" s="2" t="s">
        <v>48</v>
      </c>
      <c r="G124" s="2" t="s">
        <v>49</v>
      </c>
      <c r="I124" s="2" t="s">
        <v>20</v>
      </c>
      <c r="J124" s="2">
        <v>35</v>
      </c>
      <c r="K124" s="2" t="s">
        <v>21</v>
      </c>
      <c r="L124" s="2" t="s">
        <v>22</v>
      </c>
      <c r="M124" s="3">
        <v>2608</v>
      </c>
      <c r="N124" s="4">
        <v>12</v>
      </c>
      <c r="P124" s="5">
        <f>ROUND(IF(Tariftyp="AT",Grundentgelt,Grundentgelt*(1+LZProzent/100)*IRWAZ/35+FWZ),2)</f>
        <v>2920.96</v>
      </c>
      <c r="Q124" s="2">
        <f>VLOOKUP(A124,Resturlaub!Urlaub,4,FALSE)</f>
        <v>7</v>
      </c>
      <c r="R124" s="5">
        <f t="shared" si="4"/>
        <v>134.30000000000001</v>
      </c>
      <c r="S124" s="5">
        <f t="shared" si="5"/>
        <v>940.1</v>
      </c>
      <c r="T124" s="2">
        <f>VLOOKUP(A124,Gleitzeitsaldo,5,FALSE)</f>
        <v>0</v>
      </c>
      <c r="U124" s="5">
        <f t="shared" si="6"/>
        <v>19.190000000000001</v>
      </c>
      <c r="V124" s="5">
        <f t="shared" si="7"/>
        <v>0</v>
      </c>
    </row>
    <row r="125" spans="1:22" x14ac:dyDescent="0.25">
      <c r="A125" s="2">
        <v>2644</v>
      </c>
      <c r="B125" s="2" t="s">
        <v>171</v>
      </c>
      <c r="C125" s="2" t="s">
        <v>273</v>
      </c>
      <c r="D125" s="2" t="s">
        <v>166</v>
      </c>
      <c r="E125" s="2">
        <v>26000</v>
      </c>
      <c r="F125" s="2" t="s">
        <v>167</v>
      </c>
      <c r="G125" s="2" t="s">
        <v>168</v>
      </c>
      <c r="I125" s="2" t="s">
        <v>20</v>
      </c>
      <c r="J125" s="2">
        <v>35</v>
      </c>
      <c r="K125" s="2" t="s">
        <v>118</v>
      </c>
      <c r="L125" s="2" t="s">
        <v>22</v>
      </c>
      <c r="M125" s="3">
        <v>2066.5</v>
      </c>
      <c r="N125" s="4">
        <v>10</v>
      </c>
      <c r="P125" s="5">
        <f>ROUND(IF(Tariftyp="AT",Grundentgelt,Grundentgelt*(1+LZProzent/100)*IRWAZ/35+FWZ),2)</f>
        <v>2273.15</v>
      </c>
      <c r="Q125" s="2">
        <f>VLOOKUP(A125,Resturlaub!Urlaub,4,FALSE)</f>
        <v>4</v>
      </c>
      <c r="R125" s="5">
        <f t="shared" si="4"/>
        <v>104.51</v>
      </c>
      <c r="S125" s="5">
        <f t="shared" si="5"/>
        <v>418.04</v>
      </c>
      <c r="T125" s="2">
        <f>VLOOKUP(A125,Gleitzeitsaldo,5,FALSE)</f>
        <v>1.43</v>
      </c>
      <c r="U125" s="5">
        <f t="shared" si="6"/>
        <v>14.93</v>
      </c>
      <c r="V125" s="5">
        <f t="shared" si="7"/>
        <v>21.35</v>
      </c>
    </row>
    <row r="126" spans="1:22" x14ac:dyDescent="0.25">
      <c r="A126" s="2">
        <v>2675</v>
      </c>
      <c r="B126" s="2" t="s">
        <v>52</v>
      </c>
      <c r="C126" s="2" t="s">
        <v>274</v>
      </c>
      <c r="D126" s="2" t="s">
        <v>189</v>
      </c>
      <c r="E126" s="2">
        <v>43000</v>
      </c>
      <c r="F126" s="2" t="s">
        <v>190</v>
      </c>
      <c r="G126" s="2" t="s">
        <v>191</v>
      </c>
      <c r="I126" s="2" t="s">
        <v>20</v>
      </c>
      <c r="J126" s="2">
        <v>35</v>
      </c>
      <c r="K126" s="2" t="s">
        <v>21</v>
      </c>
      <c r="L126" s="2" t="s">
        <v>22</v>
      </c>
      <c r="M126" s="3">
        <v>2608</v>
      </c>
      <c r="N126" s="4">
        <v>10</v>
      </c>
      <c r="P126" s="5">
        <f>ROUND(IF(Tariftyp="AT",Grundentgelt,Grundentgelt*(1+LZProzent/100)*IRWAZ/35+FWZ),2)</f>
        <v>2868.8</v>
      </c>
      <c r="Q126" s="2">
        <f>VLOOKUP(A126,Resturlaub!Urlaub,4,FALSE)</f>
        <v>2</v>
      </c>
      <c r="R126" s="5">
        <f t="shared" si="4"/>
        <v>131.9</v>
      </c>
      <c r="S126" s="5">
        <f t="shared" si="5"/>
        <v>263.8</v>
      </c>
      <c r="T126" s="2">
        <f>VLOOKUP(A126,Gleitzeitsaldo,5,FALSE)</f>
        <v>35.909999999999997</v>
      </c>
      <c r="U126" s="5">
        <f t="shared" si="6"/>
        <v>18.84</v>
      </c>
      <c r="V126" s="5">
        <f t="shared" si="7"/>
        <v>676.54</v>
      </c>
    </row>
    <row r="127" spans="1:22" x14ac:dyDescent="0.25">
      <c r="A127" s="2">
        <v>2679</v>
      </c>
      <c r="B127" s="2" t="s">
        <v>215</v>
      </c>
      <c r="C127" s="2" t="s">
        <v>275</v>
      </c>
      <c r="D127" s="2" t="s">
        <v>96</v>
      </c>
      <c r="E127" s="2">
        <v>48000</v>
      </c>
      <c r="F127" s="2" t="s">
        <v>97</v>
      </c>
      <c r="G127" s="2" t="s">
        <v>105</v>
      </c>
      <c r="I127" s="2" t="s">
        <v>20</v>
      </c>
      <c r="J127" s="2">
        <v>35</v>
      </c>
      <c r="K127" s="2" t="s">
        <v>74</v>
      </c>
      <c r="L127" s="2" t="s">
        <v>22</v>
      </c>
      <c r="M127" s="3">
        <v>2042</v>
      </c>
      <c r="N127" s="4">
        <v>10</v>
      </c>
      <c r="O127" s="3">
        <v>124</v>
      </c>
      <c r="P127" s="5">
        <f>ROUND(IF(Tariftyp="AT",Grundentgelt,Grundentgelt*(1+LZProzent/100)*IRWAZ/35+FWZ),2)</f>
        <v>2370.1999999999998</v>
      </c>
      <c r="Q127" s="2">
        <f>VLOOKUP(A127,Resturlaub!Urlaub,4,FALSE)</f>
        <v>10</v>
      </c>
      <c r="R127" s="5">
        <f t="shared" si="4"/>
        <v>108.97</v>
      </c>
      <c r="S127" s="5">
        <f t="shared" si="5"/>
        <v>1089.7</v>
      </c>
      <c r="T127" s="2">
        <f>VLOOKUP(A127,Gleitzeitsaldo,5,FALSE)</f>
        <v>86.5</v>
      </c>
      <c r="U127" s="5">
        <f t="shared" si="6"/>
        <v>15.57</v>
      </c>
      <c r="V127" s="5">
        <f t="shared" si="7"/>
        <v>1346.81</v>
      </c>
    </row>
    <row r="128" spans="1:22" x14ac:dyDescent="0.25">
      <c r="A128" s="2">
        <v>2688</v>
      </c>
      <c r="B128" s="2" t="s">
        <v>276</v>
      </c>
      <c r="C128" s="2" t="s">
        <v>277</v>
      </c>
      <c r="D128" s="2" t="s">
        <v>166</v>
      </c>
      <c r="E128" s="2">
        <v>26000</v>
      </c>
      <c r="F128" s="2" t="s">
        <v>167</v>
      </c>
      <c r="G128" s="2" t="s">
        <v>168</v>
      </c>
      <c r="I128" s="2" t="s">
        <v>20</v>
      </c>
      <c r="J128" s="2">
        <v>35</v>
      </c>
      <c r="K128" s="2" t="s">
        <v>118</v>
      </c>
      <c r="L128" s="2" t="s">
        <v>22</v>
      </c>
      <c r="M128" s="3">
        <v>2066.5</v>
      </c>
      <c r="N128" s="4">
        <v>11</v>
      </c>
      <c r="O128" s="3">
        <v>136</v>
      </c>
      <c r="P128" s="5">
        <f>ROUND(IF(Tariftyp="AT",Grundentgelt,Grundentgelt*(1+LZProzent/100)*IRWAZ/35+FWZ),2)</f>
        <v>2429.8200000000002</v>
      </c>
      <c r="Q128" s="2">
        <f>VLOOKUP(A128,Resturlaub!Urlaub,4,FALSE)</f>
        <v>4</v>
      </c>
      <c r="R128" s="5">
        <f t="shared" si="4"/>
        <v>111.72</v>
      </c>
      <c r="S128" s="5">
        <f t="shared" si="5"/>
        <v>446.88</v>
      </c>
      <c r="T128" s="2">
        <f>VLOOKUP(A128,Gleitzeitsaldo,5,FALSE)</f>
        <v>0</v>
      </c>
      <c r="U128" s="5">
        <f t="shared" si="6"/>
        <v>15.96</v>
      </c>
      <c r="V128" s="5">
        <f t="shared" si="7"/>
        <v>0</v>
      </c>
    </row>
    <row r="129" spans="1:22" x14ac:dyDescent="0.25">
      <c r="A129" s="2">
        <v>2689</v>
      </c>
      <c r="B129" s="2" t="s">
        <v>39</v>
      </c>
      <c r="C129" s="2" t="s">
        <v>278</v>
      </c>
      <c r="D129" s="2" t="s">
        <v>184</v>
      </c>
      <c r="E129" s="2">
        <v>46000</v>
      </c>
      <c r="F129" s="2" t="s">
        <v>185</v>
      </c>
      <c r="G129" s="2" t="s">
        <v>186</v>
      </c>
      <c r="I129" s="2" t="s">
        <v>20</v>
      </c>
      <c r="J129" s="2">
        <v>35</v>
      </c>
      <c r="K129" s="2" t="s">
        <v>85</v>
      </c>
      <c r="L129" s="2" t="s">
        <v>279</v>
      </c>
      <c r="M129" s="3">
        <v>4730</v>
      </c>
      <c r="N129" s="4">
        <v>11</v>
      </c>
      <c r="P129" s="5">
        <f>ROUND(IF(Tariftyp="AT",Grundentgelt,Grundentgelt*(1+LZProzent/100)*IRWAZ/35+FWZ),2)</f>
        <v>5250.3</v>
      </c>
      <c r="Q129" s="2">
        <f>VLOOKUP(A129,Resturlaub!Urlaub,4,FALSE)</f>
        <v>8</v>
      </c>
      <c r="R129" s="5">
        <f t="shared" si="4"/>
        <v>241.39</v>
      </c>
      <c r="S129" s="5">
        <f t="shared" si="5"/>
        <v>1931.12</v>
      </c>
      <c r="T129" s="2">
        <f>VLOOKUP(A129,Gleitzeitsaldo,5,FALSE)</f>
        <v>71.72</v>
      </c>
      <c r="U129" s="5">
        <f t="shared" si="6"/>
        <v>34.479999999999997</v>
      </c>
      <c r="V129" s="5">
        <f t="shared" si="7"/>
        <v>2472.91</v>
      </c>
    </row>
    <row r="130" spans="1:22" x14ac:dyDescent="0.25">
      <c r="A130" s="2">
        <v>2695</v>
      </c>
      <c r="B130" s="2" t="s">
        <v>141</v>
      </c>
      <c r="C130" s="2" t="s">
        <v>280</v>
      </c>
      <c r="D130" s="2" t="s">
        <v>41</v>
      </c>
      <c r="E130" s="2">
        <v>22020</v>
      </c>
      <c r="F130" s="2" t="s">
        <v>42</v>
      </c>
      <c r="G130" s="2" t="s">
        <v>43</v>
      </c>
      <c r="I130" s="2" t="s">
        <v>20</v>
      </c>
      <c r="J130" s="2">
        <v>35</v>
      </c>
      <c r="K130" s="2" t="s">
        <v>102</v>
      </c>
      <c r="L130" s="2" t="s">
        <v>103</v>
      </c>
      <c r="M130" s="3">
        <v>4353.5</v>
      </c>
      <c r="N130" s="4">
        <v>10</v>
      </c>
      <c r="O130" s="3">
        <v>80</v>
      </c>
      <c r="P130" s="5">
        <f>ROUND(IF(Tariftyp="AT",Grundentgelt,Grundentgelt*(1+LZProzent/100)*IRWAZ/35+FWZ),2)</f>
        <v>4868.8500000000004</v>
      </c>
      <c r="Q130" s="2">
        <f>VLOOKUP(A130,Resturlaub!Urlaub,4,FALSE)</f>
        <v>2</v>
      </c>
      <c r="R130" s="5">
        <f t="shared" si="4"/>
        <v>223.86</v>
      </c>
      <c r="S130" s="5">
        <f t="shared" si="5"/>
        <v>447.72</v>
      </c>
      <c r="T130" s="2">
        <f>VLOOKUP(A130,Gleitzeitsaldo,5,FALSE)</f>
        <v>38.869999999999997</v>
      </c>
      <c r="U130" s="5">
        <f t="shared" si="6"/>
        <v>31.98</v>
      </c>
      <c r="V130" s="5">
        <f t="shared" si="7"/>
        <v>1243.06</v>
      </c>
    </row>
    <row r="131" spans="1:22" x14ac:dyDescent="0.25">
      <c r="A131" s="2">
        <v>2717</v>
      </c>
      <c r="B131" s="2" t="s">
        <v>39</v>
      </c>
      <c r="C131" s="2" t="s">
        <v>281</v>
      </c>
      <c r="D131" s="2" t="s">
        <v>47</v>
      </c>
      <c r="E131" s="2">
        <v>13200</v>
      </c>
      <c r="F131" s="2" t="s">
        <v>48</v>
      </c>
      <c r="G131" s="2" t="s">
        <v>49</v>
      </c>
      <c r="I131" s="2" t="s">
        <v>229</v>
      </c>
      <c r="J131" s="2">
        <v>35</v>
      </c>
      <c r="K131" s="2" t="s">
        <v>230</v>
      </c>
      <c r="L131" s="2" t="s">
        <v>231</v>
      </c>
      <c r="M131" s="3">
        <v>820.55</v>
      </c>
      <c r="N131" s="4"/>
      <c r="P131" s="5">
        <f>ROUND(IF(Tariftyp="AT",Grundentgelt,Grundentgelt*(1+LZProzent/100)*IRWAZ/35+FWZ),2)</f>
        <v>820.55</v>
      </c>
      <c r="Q131" s="2">
        <f>VLOOKUP(A131,Resturlaub!Urlaub,4,FALSE)</f>
        <v>6</v>
      </c>
      <c r="R131" s="5">
        <f t="shared" si="4"/>
        <v>37.729999999999997</v>
      </c>
      <c r="S131" s="5">
        <f t="shared" si="5"/>
        <v>226.38</v>
      </c>
      <c r="T131" s="2">
        <f>VLOOKUP(A131,Gleitzeitsaldo,5,FALSE)</f>
        <v>58.48</v>
      </c>
      <c r="U131" s="5">
        <f t="shared" si="6"/>
        <v>5.39</v>
      </c>
      <c r="V131" s="5">
        <f t="shared" si="7"/>
        <v>315.20999999999998</v>
      </c>
    </row>
    <row r="132" spans="1:22" x14ac:dyDescent="0.25">
      <c r="A132" s="2">
        <v>2735</v>
      </c>
      <c r="B132" s="2" t="s">
        <v>282</v>
      </c>
      <c r="C132" s="2" t="s">
        <v>283</v>
      </c>
      <c r="D132" s="2" t="s">
        <v>175</v>
      </c>
      <c r="E132" s="2">
        <v>41000</v>
      </c>
      <c r="F132" s="2" t="s">
        <v>176</v>
      </c>
      <c r="G132" s="2" t="s">
        <v>177</v>
      </c>
      <c r="I132" s="2" t="s">
        <v>20</v>
      </c>
      <c r="J132" s="2">
        <v>35</v>
      </c>
      <c r="K132" s="2" t="s">
        <v>123</v>
      </c>
      <c r="L132" s="2" t="s">
        <v>22</v>
      </c>
      <c r="M132" s="3">
        <v>2866.5</v>
      </c>
      <c r="N132" s="4">
        <v>10</v>
      </c>
      <c r="P132" s="5">
        <f>ROUND(IF(Tariftyp="AT",Grundentgelt,Grundentgelt*(1+LZProzent/100)*IRWAZ/35+FWZ),2)</f>
        <v>3153.15</v>
      </c>
      <c r="Q132" s="2">
        <f>VLOOKUP(A132,Resturlaub!Urlaub,4,FALSE)</f>
        <v>0</v>
      </c>
      <c r="R132" s="5">
        <f t="shared" si="4"/>
        <v>144.97</v>
      </c>
      <c r="S132" s="5">
        <f t="shared" si="5"/>
        <v>0</v>
      </c>
      <c r="T132" s="2">
        <f>VLOOKUP(A132,Gleitzeitsaldo,5,FALSE)</f>
        <v>61.49</v>
      </c>
      <c r="U132" s="5">
        <f t="shared" si="6"/>
        <v>20.71</v>
      </c>
      <c r="V132" s="5">
        <f t="shared" si="7"/>
        <v>1273.46</v>
      </c>
    </row>
    <row r="133" spans="1:22" x14ac:dyDescent="0.25">
      <c r="A133" s="2">
        <v>2763</v>
      </c>
      <c r="B133" s="2" t="s">
        <v>240</v>
      </c>
      <c r="C133" s="2" t="s">
        <v>284</v>
      </c>
      <c r="D133" s="2" t="s">
        <v>184</v>
      </c>
      <c r="E133" s="2">
        <v>46000</v>
      </c>
      <c r="F133" s="2" t="s">
        <v>185</v>
      </c>
      <c r="G133" s="2" t="s">
        <v>186</v>
      </c>
      <c r="I133" s="2" t="s">
        <v>20</v>
      </c>
      <c r="J133" s="2">
        <v>35</v>
      </c>
      <c r="K133" s="2" t="s">
        <v>85</v>
      </c>
      <c r="L133" s="2" t="s">
        <v>103</v>
      </c>
      <c r="M133" s="3">
        <v>5256.5</v>
      </c>
      <c r="N133" s="4">
        <v>11</v>
      </c>
      <c r="P133" s="5">
        <f>ROUND(IF(Tariftyp="AT",Grundentgelt,Grundentgelt*(1+LZProzent/100)*IRWAZ/35+FWZ),2)</f>
        <v>5834.72</v>
      </c>
      <c r="Q133" s="2">
        <f>VLOOKUP(A133,Resturlaub!Urlaub,4,FALSE)</f>
        <v>6</v>
      </c>
      <c r="R133" s="5">
        <f t="shared" ref="R133:R196" si="8">ROUND(Monatsentgelt/Tagesfaktor,2)</f>
        <v>268.26</v>
      </c>
      <c r="S133" s="5">
        <f t="shared" ref="S133:S196" si="9">ROUND(Tageswert*Resturlaub,2)</f>
        <v>1609.56</v>
      </c>
      <c r="T133" s="2">
        <f>VLOOKUP(A133,Gleitzeitsaldo,5,FALSE)</f>
        <v>74.08</v>
      </c>
      <c r="U133" s="5">
        <f t="shared" ref="U133:U196" si="10">ROUND(Monatsentgelt/(IRWAZ*Wochenfaktor),2)</f>
        <v>38.32</v>
      </c>
      <c r="V133" s="5">
        <f t="shared" ref="V133:V196" si="11">ROUND(Gleitzeitstand*Stundenwert,2)</f>
        <v>2838.75</v>
      </c>
    </row>
    <row r="134" spans="1:22" x14ac:dyDescent="0.25">
      <c r="A134" s="2">
        <v>2767</v>
      </c>
      <c r="B134" s="2" t="s">
        <v>23</v>
      </c>
      <c r="C134" s="2" t="s">
        <v>285</v>
      </c>
      <c r="D134" s="2" t="s">
        <v>166</v>
      </c>
      <c r="E134" s="2">
        <v>26000</v>
      </c>
      <c r="F134" s="2" t="s">
        <v>167</v>
      </c>
      <c r="G134" s="2" t="s">
        <v>168</v>
      </c>
      <c r="I134" s="2" t="s">
        <v>20</v>
      </c>
      <c r="J134" s="2">
        <v>35</v>
      </c>
      <c r="K134" s="2" t="s">
        <v>102</v>
      </c>
      <c r="L134" s="2" t="s">
        <v>103</v>
      </c>
      <c r="M134" s="3">
        <v>4353.5</v>
      </c>
      <c r="N134" s="4">
        <v>10</v>
      </c>
      <c r="P134" s="5">
        <f>ROUND(IF(Tariftyp="AT",Grundentgelt,Grundentgelt*(1+LZProzent/100)*IRWAZ/35+FWZ),2)</f>
        <v>4788.8500000000004</v>
      </c>
      <c r="Q134" s="2">
        <f>VLOOKUP(A134,Resturlaub!Urlaub,4,FALSE)</f>
        <v>0</v>
      </c>
      <c r="R134" s="5">
        <f t="shared" si="8"/>
        <v>220.18</v>
      </c>
      <c r="S134" s="5">
        <f t="shared" si="9"/>
        <v>0</v>
      </c>
      <c r="T134" s="2">
        <f>VLOOKUP(A134,Gleitzeitsaldo,5,FALSE)</f>
        <v>99.82</v>
      </c>
      <c r="U134" s="5">
        <f t="shared" si="10"/>
        <v>31.45</v>
      </c>
      <c r="V134" s="5">
        <f t="shared" si="11"/>
        <v>3139.34</v>
      </c>
    </row>
    <row r="135" spans="1:22" x14ac:dyDescent="0.25">
      <c r="A135" s="2">
        <v>2769</v>
      </c>
      <c r="B135" s="2" t="s">
        <v>39</v>
      </c>
      <c r="C135" s="2" t="s">
        <v>286</v>
      </c>
      <c r="D135" s="2" t="s">
        <v>41</v>
      </c>
      <c r="E135" s="2">
        <v>22020</v>
      </c>
      <c r="F135" s="2" t="s">
        <v>42</v>
      </c>
      <c r="G135" s="2" t="s">
        <v>43</v>
      </c>
      <c r="I135" s="2" t="s">
        <v>20</v>
      </c>
      <c r="J135" s="2">
        <v>35</v>
      </c>
      <c r="K135" s="2" t="s">
        <v>28</v>
      </c>
      <c r="L135" s="2" t="s">
        <v>22</v>
      </c>
      <c r="M135" s="3">
        <v>2167.5</v>
      </c>
      <c r="N135" s="4">
        <v>9</v>
      </c>
      <c r="P135" s="5">
        <f>ROUND(IF(Tariftyp="AT",Grundentgelt,Grundentgelt*(1+LZProzent/100)*IRWAZ/35+FWZ),2)</f>
        <v>2362.58</v>
      </c>
      <c r="Q135" s="2">
        <f>VLOOKUP(A135,Resturlaub!Urlaub,4,FALSE)</f>
        <v>9</v>
      </c>
      <c r="R135" s="5">
        <f t="shared" si="8"/>
        <v>108.62</v>
      </c>
      <c r="S135" s="5">
        <f t="shared" si="9"/>
        <v>977.58</v>
      </c>
      <c r="T135" s="2">
        <f>VLOOKUP(A135,Gleitzeitsaldo,5,FALSE)</f>
        <v>0</v>
      </c>
      <c r="U135" s="5">
        <f t="shared" si="10"/>
        <v>15.52</v>
      </c>
      <c r="V135" s="5">
        <f t="shared" si="11"/>
        <v>0</v>
      </c>
    </row>
    <row r="136" spans="1:22" x14ac:dyDescent="0.25">
      <c r="A136" s="2">
        <v>2770</v>
      </c>
      <c r="B136" s="2" t="s">
        <v>39</v>
      </c>
      <c r="C136" s="2" t="s">
        <v>287</v>
      </c>
      <c r="D136" s="2" t="s">
        <v>184</v>
      </c>
      <c r="E136" s="2">
        <v>46000</v>
      </c>
      <c r="F136" s="2" t="s">
        <v>185</v>
      </c>
      <c r="G136" s="2" t="s">
        <v>186</v>
      </c>
      <c r="I136" s="2" t="s">
        <v>20</v>
      </c>
      <c r="J136" s="2">
        <v>35</v>
      </c>
      <c r="K136" s="2" t="s">
        <v>70</v>
      </c>
      <c r="L136" s="2" t="s">
        <v>22</v>
      </c>
      <c r="M136" s="3">
        <v>3213.5</v>
      </c>
      <c r="N136" s="4">
        <v>12</v>
      </c>
      <c r="P136" s="5">
        <f>ROUND(IF(Tariftyp="AT",Grundentgelt,Grundentgelt*(1+LZProzent/100)*IRWAZ/35+FWZ),2)</f>
        <v>3599.12</v>
      </c>
      <c r="Q136" s="2">
        <f>VLOOKUP(A136,Resturlaub!Urlaub,4,FALSE)</f>
        <v>1</v>
      </c>
      <c r="R136" s="5">
        <f t="shared" si="8"/>
        <v>165.48</v>
      </c>
      <c r="S136" s="5">
        <f t="shared" si="9"/>
        <v>165.48</v>
      </c>
      <c r="T136" s="2">
        <f>VLOOKUP(A136,Gleitzeitsaldo,5,FALSE)</f>
        <v>41.9</v>
      </c>
      <c r="U136" s="5">
        <f t="shared" si="10"/>
        <v>23.64</v>
      </c>
      <c r="V136" s="5">
        <f t="shared" si="11"/>
        <v>990.52</v>
      </c>
    </row>
    <row r="137" spans="1:22" x14ac:dyDescent="0.25">
      <c r="A137" s="2">
        <v>2791</v>
      </c>
      <c r="B137" s="2" t="s">
        <v>288</v>
      </c>
      <c r="C137" s="2" t="s">
        <v>289</v>
      </c>
      <c r="D137" s="2" t="s">
        <v>166</v>
      </c>
      <c r="E137" s="2">
        <v>26000</v>
      </c>
      <c r="F137" s="2" t="s">
        <v>167</v>
      </c>
      <c r="G137" s="2" t="s">
        <v>168</v>
      </c>
      <c r="I137" s="2" t="s">
        <v>20</v>
      </c>
      <c r="J137" s="2">
        <v>35</v>
      </c>
      <c r="K137" s="2" t="s">
        <v>123</v>
      </c>
      <c r="L137" s="2" t="s">
        <v>22</v>
      </c>
      <c r="M137" s="3">
        <v>2866.5</v>
      </c>
      <c r="N137" s="4">
        <v>11</v>
      </c>
      <c r="P137" s="5">
        <f>ROUND(IF(Tariftyp="AT",Grundentgelt,Grundentgelt*(1+LZProzent/100)*IRWAZ/35+FWZ),2)</f>
        <v>3181.82</v>
      </c>
      <c r="Q137" s="2">
        <f>VLOOKUP(A137,Resturlaub!Urlaub,4,FALSE)</f>
        <v>2</v>
      </c>
      <c r="R137" s="5">
        <f t="shared" si="8"/>
        <v>146.29</v>
      </c>
      <c r="S137" s="5">
        <f t="shared" si="9"/>
        <v>292.58</v>
      </c>
      <c r="T137" s="2">
        <f>VLOOKUP(A137,Gleitzeitsaldo,5,FALSE)</f>
        <v>86.89</v>
      </c>
      <c r="U137" s="5">
        <f t="shared" si="10"/>
        <v>20.9</v>
      </c>
      <c r="V137" s="5">
        <f t="shared" si="11"/>
        <v>1816</v>
      </c>
    </row>
    <row r="138" spans="1:22" x14ac:dyDescent="0.25">
      <c r="A138" s="2">
        <v>2848</v>
      </c>
      <c r="B138" s="2" t="s">
        <v>23</v>
      </c>
      <c r="C138" s="2" t="s">
        <v>290</v>
      </c>
      <c r="D138" s="2" t="s">
        <v>189</v>
      </c>
      <c r="E138" s="2">
        <v>43000</v>
      </c>
      <c r="F138" s="2" t="s">
        <v>190</v>
      </c>
      <c r="G138" s="2" t="s">
        <v>191</v>
      </c>
      <c r="I138" s="2" t="s">
        <v>20</v>
      </c>
      <c r="J138" s="2">
        <v>35</v>
      </c>
      <c r="K138" s="2" t="s">
        <v>102</v>
      </c>
      <c r="L138" s="2" t="s">
        <v>103</v>
      </c>
      <c r="M138" s="3">
        <v>4353.5</v>
      </c>
      <c r="N138" s="4">
        <v>12</v>
      </c>
      <c r="P138" s="5">
        <f>ROUND(IF(Tariftyp="AT",Grundentgelt,Grundentgelt*(1+LZProzent/100)*IRWAZ/35+FWZ),2)</f>
        <v>4875.92</v>
      </c>
      <c r="Q138" s="2">
        <f>VLOOKUP(A138,Resturlaub!Urlaub,4,FALSE)</f>
        <v>2</v>
      </c>
      <c r="R138" s="5">
        <f t="shared" si="8"/>
        <v>224.18</v>
      </c>
      <c r="S138" s="5">
        <f t="shared" si="9"/>
        <v>448.36</v>
      </c>
      <c r="T138" s="2">
        <f>VLOOKUP(A138,Gleitzeitsaldo,5,FALSE)</f>
        <v>41</v>
      </c>
      <c r="U138" s="5">
        <f t="shared" si="10"/>
        <v>32.03</v>
      </c>
      <c r="V138" s="5">
        <f t="shared" si="11"/>
        <v>1313.23</v>
      </c>
    </row>
    <row r="139" spans="1:22" x14ac:dyDescent="0.25">
      <c r="A139" s="2">
        <v>2874</v>
      </c>
      <c r="B139" s="2" t="s">
        <v>23</v>
      </c>
      <c r="C139" s="2" t="s">
        <v>291</v>
      </c>
      <c r="D139" s="2" t="s">
        <v>166</v>
      </c>
      <c r="E139" s="2">
        <v>26000</v>
      </c>
      <c r="F139" s="2" t="s">
        <v>167</v>
      </c>
      <c r="G139" s="2" t="s">
        <v>168</v>
      </c>
      <c r="I139" s="2" t="s">
        <v>20</v>
      </c>
      <c r="J139" s="2">
        <v>35</v>
      </c>
      <c r="K139" s="2" t="s">
        <v>131</v>
      </c>
      <c r="L139" s="2" t="s">
        <v>22</v>
      </c>
      <c r="M139" s="3">
        <v>2294</v>
      </c>
      <c r="N139" s="4">
        <v>11</v>
      </c>
      <c r="P139" s="5">
        <f>ROUND(IF(Tariftyp="AT",Grundentgelt,Grundentgelt*(1+LZProzent/100)*IRWAZ/35+FWZ),2)</f>
        <v>2546.34</v>
      </c>
      <c r="Q139" s="2">
        <f>VLOOKUP(A139,Resturlaub!Urlaub,4,FALSE)</f>
        <v>6</v>
      </c>
      <c r="R139" s="5">
        <f t="shared" si="8"/>
        <v>117.07</v>
      </c>
      <c r="S139" s="5">
        <f t="shared" si="9"/>
        <v>702.42</v>
      </c>
      <c r="T139" s="2">
        <f>VLOOKUP(A139,Gleitzeitsaldo,5,FALSE)</f>
        <v>66.11</v>
      </c>
      <c r="U139" s="5">
        <f t="shared" si="10"/>
        <v>16.72</v>
      </c>
      <c r="V139" s="5">
        <f t="shared" si="11"/>
        <v>1105.3599999999999</v>
      </c>
    </row>
    <row r="140" spans="1:22" x14ac:dyDescent="0.25">
      <c r="A140" s="2">
        <v>2969</v>
      </c>
      <c r="B140" s="2" t="s">
        <v>52</v>
      </c>
      <c r="C140" s="2" t="s">
        <v>292</v>
      </c>
      <c r="D140" s="2" t="s">
        <v>175</v>
      </c>
      <c r="E140" s="2">
        <v>41000</v>
      </c>
      <c r="F140" s="2" t="s">
        <v>176</v>
      </c>
      <c r="G140" s="2" t="s">
        <v>177</v>
      </c>
      <c r="I140" s="2" t="s">
        <v>20</v>
      </c>
      <c r="J140" s="2">
        <v>35</v>
      </c>
      <c r="K140" s="2" t="s">
        <v>118</v>
      </c>
      <c r="L140" s="2" t="s">
        <v>22</v>
      </c>
      <c r="M140" s="3">
        <v>2066.5</v>
      </c>
      <c r="N140" s="4">
        <v>8</v>
      </c>
      <c r="O140" s="3">
        <v>87</v>
      </c>
      <c r="P140" s="5">
        <f>ROUND(IF(Tariftyp="AT",Grundentgelt,Grundentgelt*(1+LZProzent/100)*IRWAZ/35+FWZ),2)</f>
        <v>2318.8200000000002</v>
      </c>
      <c r="Q140" s="2">
        <f>VLOOKUP(A140,Resturlaub!Urlaub,4,FALSE)</f>
        <v>0</v>
      </c>
      <c r="R140" s="5">
        <f t="shared" si="8"/>
        <v>106.61</v>
      </c>
      <c r="S140" s="5">
        <f t="shared" si="9"/>
        <v>0</v>
      </c>
      <c r="T140" s="2">
        <f>VLOOKUP(A140,Gleitzeitsaldo,5,FALSE)</f>
        <v>15.83</v>
      </c>
      <c r="U140" s="5">
        <f t="shared" si="10"/>
        <v>15.23</v>
      </c>
      <c r="V140" s="5">
        <f t="shared" si="11"/>
        <v>241.09</v>
      </c>
    </row>
    <row r="141" spans="1:22" x14ac:dyDescent="0.25">
      <c r="A141" s="2">
        <v>2990</v>
      </c>
      <c r="B141" s="2" t="s">
        <v>52</v>
      </c>
      <c r="C141" s="2" t="s">
        <v>293</v>
      </c>
      <c r="D141" s="2" t="s">
        <v>175</v>
      </c>
      <c r="E141" s="2">
        <v>41000</v>
      </c>
      <c r="F141" s="2" t="s">
        <v>176</v>
      </c>
      <c r="G141" s="2" t="s">
        <v>177</v>
      </c>
      <c r="I141" s="2" t="s">
        <v>20</v>
      </c>
      <c r="J141" s="2">
        <v>35</v>
      </c>
      <c r="K141" s="2" t="s">
        <v>118</v>
      </c>
      <c r="L141" s="2" t="s">
        <v>22</v>
      </c>
      <c r="M141" s="3">
        <v>2066.5</v>
      </c>
      <c r="N141" s="4">
        <v>11</v>
      </c>
      <c r="P141" s="5">
        <f>ROUND(IF(Tariftyp="AT",Grundentgelt,Grundentgelt*(1+LZProzent/100)*IRWAZ/35+FWZ),2)</f>
        <v>2293.8200000000002</v>
      </c>
      <c r="Q141" s="2">
        <f>VLOOKUP(A141,Resturlaub!Urlaub,4,FALSE)</f>
        <v>0</v>
      </c>
      <c r="R141" s="5">
        <f t="shared" si="8"/>
        <v>105.46</v>
      </c>
      <c r="S141" s="5">
        <f t="shared" si="9"/>
        <v>0</v>
      </c>
      <c r="T141" s="2">
        <f>VLOOKUP(A141,Gleitzeitsaldo,5,FALSE)</f>
        <v>88.86</v>
      </c>
      <c r="U141" s="5">
        <f t="shared" si="10"/>
        <v>15.07</v>
      </c>
      <c r="V141" s="5">
        <f t="shared" si="11"/>
        <v>1339.12</v>
      </c>
    </row>
    <row r="142" spans="1:22" x14ac:dyDescent="0.25">
      <c r="A142" s="2">
        <v>3037</v>
      </c>
      <c r="B142" s="2" t="s">
        <v>254</v>
      </c>
      <c r="C142" s="2" t="s">
        <v>294</v>
      </c>
      <c r="D142" s="2" t="s">
        <v>175</v>
      </c>
      <c r="E142" s="2">
        <v>41000</v>
      </c>
      <c r="F142" s="2" t="s">
        <v>176</v>
      </c>
      <c r="G142" s="2" t="s">
        <v>177</v>
      </c>
      <c r="I142" s="2" t="s">
        <v>20</v>
      </c>
      <c r="J142" s="2">
        <v>35</v>
      </c>
      <c r="K142" s="2" t="s">
        <v>74</v>
      </c>
      <c r="L142" s="2" t="s">
        <v>22</v>
      </c>
      <c r="M142" s="3">
        <v>2042</v>
      </c>
      <c r="N142" s="4">
        <v>12</v>
      </c>
      <c r="O142" s="3">
        <v>249</v>
      </c>
      <c r="P142" s="5">
        <f>ROUND(IF(Tariftyp="AT",Grundentgelt,Grundentgelt*(1+LZProzent/100)*IRWAZ/35+FWZ),2)</f>
        <v>2536.04</v>
      </c>
      <c r="Q142" s="2">
        <f>VLOOKUP(A142,Resturlaub!Urlaub,4,FALSE)</f>
        <v>4</v>
      </c>
      <c r="R142" s="5">
        <f t="shared" si="8"/>
        <v>116.6</v>
      </c>
      <c r="S142" s="5">
        <f t="shared" si="9"/>
        <v>466.4</v>
      </c>
      <c r="T142" s="2">
        <f>VLOOKUP(A142,Gleitzeitsaldo,5,FALSE)</f>
        <v>70.790000000000006</v>
      </c>
      <c r="U142" s="5">
        <f t="shared" si="10"/>
        <v>16.66</v>
      </c>
      <c r="V142" s="5">
        <f t="shared" si="11"/>
        <v>1179.3599999999999</v>
      </c>
    </row>
    <row r="143" spans="1:22" x14ac:dyDescent="0.25">
      <c r="A143" s="2">
        <v>3041</v>
      </c>
      <c r="B143" s="2" t="s">
        <v>164</v>
      </c>
      <c r="C143" s="2" t="s">
        <v>295</v>
      </c>
      <c r="D143" s="2" t="s">
        <v>175</v>
      </c>
      <c r="E143" s="2">
        <v>41000</v>
      </c>
      <c r="F143" s="2" t="s">
        <v>176</v>
      </c>
      <c r="G143" s="2" t="s">
        <v>177</v>
      </c>
      <c r="I143" s="2" t="s">
        <v>20</v>
      </c>
      <c r="J143" s="2">
        <v>35</v>
      </c>
      <c r="K143" s="2" t="s">
        <v>50</v>
      </c>
      <c r="L143" s="2" t="s">
        <v>103</v>
      </c>
      <c r="M143" s="3">
        <v>3679</v>
      </c>
      <c r="N143" s="4">
        <v>8</v>
      </c>
      <c r="P143" s="5">
        <f>ROUND(IF(Tariftyp="AT",Grundentgelt,Grundentgelt*(1+LZProzent/100)*IRWAZ/35+FWZ),2)</f>
        <v>3973.32</v>
      </c>
      <c r="Q143" s="2">
        <f>VLOOKUP(A143,Resturlaub!Urlaub,4,FALSE)</f>
        <v>8</v>
      </c>
      <c r="R143" s="5">
        <f t="shared" si="8"/>
        <v>182.68</v>
      </c>
      <c r="S143" s="5">
        <f t="shared" si="9"/>
        <v>1461.44</v>
      </c>
      <c r="T143" s="2">
        <f>VLOOKUP(A143,Gleitzeitsaldo,5,FALSE)</f>
        <v>56.73</v>
      </c>
      <c r="U143" s="5">
        <f t="shared" si="10"/>
        <v>26.1</v>
      </c>
      <c r="V143" s="5">
        <f t="shared" si="11"/>
        <v>1480.65</v>
      </c>
    </row>
    <row r="144" spans="1:22" x14ac:dyDescent="0.25">
      <c r="A144" s="2">
        <v>3044</v>
      </c>
      <c r="B144" s="2" t="s">
        <v>296</v>
      </c>
      <c r="C144" s="2" t="s">
        <v>297</v>
      </c>
      <c r="D144" s="2" t="s">
        <v>175</v>
      </c>
      <c r="E144" s="2">
        <v>41000</v>
      </c>
      <c r="F144" s="2" t="s">
        <v>176</v>
      </c>
      <c r="G144" s="2" t="s">
        <v>177</v>
      </c>
      <c r="I144" s="2" t="s">
        <v>20</v>
      </c>
      <c r="J144" s="2">
        <v>40</v>
      </c>
      <c r="K144" s="2" t="s">
        <v>118</v>
      </c>
      <c r="L144" s="2" t="s">
        <v>22</v>
      </c>
      <c r="M144" s="3">
        <v>2066.5</v>
      </c>
      <c r="N144" s="4">
        <v>8</v>
      </c>
      <c r="P144" s="5">
        <f>ROUND(IF(Tariftyp="AT",Grundentgelt,Grundentgelt*(1+LZProzent/100)*IRWAZ/35+FWZ),2)</f>
        <v>2550.65</v>
      </c>
      <c r="Q144" s="2">
        <f>VLOOKUP(A144,Resturlaub!Urlaub,4,FALSE)</f>
        <v>5</v>
      </c>
      <c r="R144" s="5">
        <f t="shared" si="8"/>
        <v>117.27</v>
      </c>
      <c r="S144" s="5">
        <f t="shared" si="9"/>
        <v>586.35</v>
      </c>
      <c r="T144" s="2">
        <f>VLOOKUP(A144,Gleitzeitsaldo,5,FALSE)</f>
        <v>0</v>
      </c>
      <c r="U144" s="5">
        <f t="shared" si="10"/>
        <v>14.66</v>
      </c>
      <c r="V144" s="5">
        <f t="shared" si="11"/>
        <v>0</v>
      </c>
    </row>
    <row r="145" spans="1:22" x14ac:dyDescent="0.25">
      <c r="A145" s="2">
        <v>3052</v>
      </c>
      <c r="B145" s="2" t="s">
        <v>23</v>
      </c>
      <c r="C145" s="2" t="s">
        <v>298</v>
      </c>
      <c r="D145" s="2" t="s">
        <v>175</v>
      </c>
      <c r="E145" s="2">
        <v>41000</v>
      </c>
      <c r="F145" s="2" t="s">
        <v>176</v>
      </c>
      <c r="G145" s="2" t="s">
        <v>177</v>
      </c>
      <c r="I145" s="2" t="s">
        <v>20</v>
      </c>
      <c r="J145" s="2">
        <v>35</v>
      </c>
      <c r="K145" s="2" t="s">
        <v>74</v>
      </c>
      <c r="L145" s="2" t="s">
        <v>22</v>
      </c>
      <c r="M145" s="3">
        <v>2042</v>
      </c>
      <c r="N145" s="4">
        <v>9</v>
      </c>
      <c r="O145" s="3">
        <v>200</v>
      </c>
      <c r="P145" s="5">
        <f>ROUND(IF(Tariftyp="AT",Grundentgelt,Grundentgelt*(1+LZProzent/100)*IRWAZ/35+FWZ),2)</f>
        <v>2425.7800000000002</v>
      </c>
      <c r="Q145" s="2">
        <f>VLOOKUP(A145,Resturlaub!Urlaub,4,FALSE)</f>
        <v>5</v>
      </c>
      <c r="R145" s="5">
        <f t="shared" si="8"/>
        <v>111.53</v>
      </c>
      <c r="S145" s="5">
        <f t="shared" si="9"/>
        <v>557.65</v>
      </c>
      <c r="T145" s="2">
        <f>VLOOKUP(A145,Gleitzeitsaldo,5,FALSE)</f>
        <v>100.32</v>
      </c>
      <c r="U145" s="5">
        <f t="shared" si="10"/>
        <v>15.93</v>
      </c>
      <c r="V145" s="5">
        <f t="shared" si="11"/>
        <v>1598.1</v>
      </c>
    </row>
    <row r="146" spans="1:22" x14ac:dyDescent="0.25">
      <c r="A146" s="2">
        <v>3053</v>
      </c>
      <c r="B146" s="2" t="s">
        <v>217</v>
      </c>
      <c r="C146" s="2" t="s">
        <v>299</v>
      </c>
      <c r="D146" s="2" t="s">
        <v>175</v>
      </c>
      <c r="E146" s="2">
        <v>41000</v>
      </c>
      <c r="F146" s="2" t="s">
        <v>176</v>
      </c>
      <c r="G146" s="2" t="s">
        <v>177</v>
      </c>
      <c r="I146" s="2" t="s">
        <v>20</v>
      </c>
      <c r="J146" s="2">
        <v>35</v>
      </c>
      <c r="K146" s="2" t="s">
        <v>57</v>
      </c>
      <c r="L146" s="2" t="s">
        <v>22</v>
      </c>
      <c r="M146" s="3">
        <v>2413</v>
      </c>
      <c r="N146" s="4">
        <v>8</v>
      </c>
      <c r="P146" s="5">
        <f>ROUND(IF(Tariftyp="AT",Grundentgelt,Grundentgelt*(1+LZProzent/100)*IRWAZ/35+FWZ),2)</f>
        <v>2606.04</v>
      </c>
      <c r="Q146" s="2">
        <f>VLOOKUP(A146,Resturlaub!Urlaub,4,FALSE)</f>
        <v>9</v>
      </c>
      <c r="R146" s="5">
        <f t="shared" si="8"/>
        <v>119.82</v>
      </c>
      <c r="S146" s="5">
        <f t="shared" si="9"/>
        <v>1078.3800000000001</v>
      </c>
      <c r="T146" s="2">
        <f>VLOOKUP(A146,Gleitzeitsaldo,5,FALSE)</f>
        <v>88.08</v>
      </c>
      <c r="U146" s="5">
        <f t="shared" si="10"/>
        <v>17.12</v>
      </c>
      <c r="V146" s="5">
        <f t="shared" si="11"/>
        <v>1507.93</v>
      </c>
    </row>
    <row r="147" spans="1:22" x14ac:dyDescent="0.25">
      <c r="A147" s="2">
        <v>3054</v>
      </c>
      <c r="B147" s="2" t="s">
        <v>52</v>
      </c>
      <c r="C147" s="2" t="s">
        <v>300</v>
      </c>
      <c r="D147" s="2" t="s">
        <v>175</v>
      </c>
      <c r="E147" s="2">
        <v>41000</v>
      </c>
      <c r="F147" s="2" t="s">
        <v>176</v>
      </c>
      <c r="G147" s="2" t="s">
        <v>177</v>
      </c>
      <c r="I147" s="2" t="s">
        <v>20</v>
      </c>
      <c r="J147" s="2">
        <v>35</v>
      </c>
      <c r="K147" s="2" t="s">
        <v>70</v>
      </c>
      <c r="L147" s="2" t="s">
        <v>22</v>
      </c>
      <c r="M147" s="3">
        <v>3213.5</v>
      </c>
      <c r="N147" s="4">
        <v>8</v>
      </c>
      <c r="P147" s="5">
        <f>ROUND(IF(Tariftyp="AT",Grundentgelt,Grundentgelt*(1+LZProzent/100)*IRWAZ/35+FWZ),2)</f>
        <v>3470.58</v>
      </c>
      <c r="Q147" s="2">
        <f>VLOOKUP(A147,Resturlaub!Urlaub,4,FALSE)</f>
        <v>1</v>
      </c>
      <c r="R147" s="5">
        <f t="shared" si="8"/>
        <v>159.57</v>
      </c>
      <c r="S147" s="5">
        <f t="shared" si="9"/>
        <v>159.57</v>
      </c>
      <c r="T147" s="2">
        <f>VLOOKUP(A147,Gleitzeitsaldo,5,FALSE)</f>
        <v>74.77</v>
      </c>
      <c r="U147" s="5">
        <f t="shared" si="10"/>
        <v>22.8</v>
      </c>
      <c r="V147" s="5">
        <f t="shared" si="11"/>
        <v>1704.76</v>
      </c>
    </row>
    <row r="148" spans="1:22" x14ac:dyDescent="0.25">
      <c r="A148" s="2">
        <v>3055</v>
      </c>
      <c r="B148" s="2" t="s">
        <v>52</v>
      </c>
      <c r="C148" s="2" t="s">
        <v>301</v>
      </c>
      <c r="D148" s="2" t="s">
        <v>36</v>
      </c>
      <c r="E148" s="2">
        <v>55000</v>
      </c>
      <c r="F148" s="2" t="s">
        <v>37</v>
      </c>
      <c r="G148" s="2" t="s">
        <v>38</v>
      </c>
      <c r="I148" s="2" t="s">
        <v>20</v>
      </c>
      <c r="J148" s="2">
        <v>40</v>
      </c>
      <c r="K148" s="2" t="s">
        <v>21</v>
      </c>
      <c r="L148" s="2" t="s">
        <v>22</v>
      </c>
      <c r="M148" s="3">
        <v>2608</v>
      </c>
      <c r="N148" s="4">
        <v>9</v>
      </c>
      <c r="P148" s="5">
        <f>ROUND(IF(Tariftyp="AT",Grundentgelt,Grundentgelt*(1+LZProzent/100)*IRWAZ/35+FWZ),2)</f>
        <v>3248.82</v>
      </c>
      <c r="Q148" s="2">
        <f>VLOOKUP(A148,Resturlaub!Urlaub,4,FALSE)</f>
        <v>1</v>
      </c>
      <c r="R148" s="5">
        <f t="shared" si="8"/>
        <v>149.37</v>
      </c>
      <c r="S148" s="5">
        <f t="shared" si="9"/>
        <v>149.37</v>
      </c>
      <c r="T148" s="2">
        <f>VLOOKUP(A148,Gleitzeitsaldo,5,FALSE)</f>
        <v>0</v>
      </c>
      <c r="U148" s="5">
        <f t="shared" si="10"/>
        <v>18.670000000000002</v>
      </c>
      <c r="V148" s="5">
        <f t="shared" si="11"/>
        <v>0</v>
      </c>
    </row>
    <row r="149" spans="1:22" x14ac:dyDescent="0.25">
      <c r="A149" s="2">
        <v>3056</v>
      </c>
      <c r="B149" s="2" t="s">
        <v>23</v>
      </c>
      <c r="C149" s="2" t="s">
        <v>302</v>
      </c>
      <c r="D149" s="2" t="s">
        <v>175</v>
      </c>
      <c r="E149" s="2">
        <v>41000</v>
      </c>
      <c r="F149" s="2" t="s">
        <v>176</v>
      </c>
      <c r="G149" s="2" t="s">
        <v>177</v>
      </c>
      <c r="I149" s="2" t="s">
        <v>20</v>
      </c>
      <c r="J149" s="2">
        <v>35</v>
      </c>
      <c r="K149" s="2" t="s">
        <v>118</v>
      </c>
      <c r="L149" s="2" t="s">
        <v>22</v>
      </c>
      <c r="M149" s="3">
        <v>2066.5</v>
      </c>
      <c r="N149" s="4">
        <v>10</v>
      </c>
      <c r="O149" s="3">
        <v>100</v>
      </c>
      <c r="P149" s="5">
        <f>ROUND(IF(Tariftyp="AT",Grundentgelt,Grundentgelt*(1+LZProzent/100)*IRWAZ/35+FWZ),2)</f>
        <v>2373.15</v>
      </c>
      <c r="Q149" s="2">
        <f>VLOOKUP(A149,Resturlaub!Urlaub,4,FALSE)</f>
        <v>4</v>
      </c>
      <c r="R149" s="5">
        <f t="shared" si="8"/>
        <v>109.11</v>
      </c>
      <c r="S149" s="5">
        <f t="shared" si="9"/>
        <v>436.44</v>
      </c>
      <c r="T149" s="2">
        <f>VLOOKUP(A149,Gleitzeitsaldo,5,FALSE)</f>
        <v>33.14</v>
      </c>
      <c r="U149" s="5">
        <f t="shared" si="10"/>
        <v>15.59</v>
      </c>
      <c r="V149" s="5">
        <f t="shared" si="11"/>
        <v>516.65</v>
      </c>
    </row>
    <row r="150" spans="1:22" x14ac:dyDescent="0.25">
      <c r="A150" s="2">
        <v>3057</v>
      </c>
      <c r="B150" s="2" t="s">
        <v>151</v>
      </c>
      <c r="C150" s="2" t="s">
        <v>303</v>
      </c>
      <c r="D150" s="2" t="s">
        <v>175</v>
      </c>
      <c r="E150" s="2">
        <v>41000</v>
      </c>
      <c r="F150" s="2" t="s">
        <v>176</v>
      </c>
      <c r="G150" s="2" t="s">
        <v>177</v>
      </c>
      <c r="I150" s="2" t="s">
        <v>20</v>
      </c>
      <c r="J150" s="2">
        <v>35</v>
      </c>
      <c r="K150" s="2" t="s">
        <v>77</v>
      </c>
      <c r="L150" s="2" t="s">
        <v>22</v>
      </c>
      <c r="M150" s="3">
        <v>2224</v>
      </c>
      <c r="N150" s="4">
        <v>10</v>
      </c>
      <c r="P150" s="5">
        <f>ROUND(IF(Tariftyp="AT",Grundentgelt,Grundentgelt*(1+LZProzent/100)*IRWAZ/35+FWZ),2)</f>
        <v>2446.4</v>
      </c>
      <c r="Q150" s="2">
        <f>VLOOKUP(A150,Resturlaub!Urlaub,4,FALSE)</f>
        <v>9</v>
      </c>
      <c r="R150" s="5">
        <f t="shared" si="8"/>
        <v>112.48</v>
      </c>
      <c r="S150" s="5">
        <f t="shared" si="9"/>
        <v>1012.32</v>
      </c>
      <c r="T150" s="2">
        <f>VLOOKUP(A150,Gleitzeitsaldo,5,FALSE)</f>
        <v>26.96</v>
      </c>
      <c r="U150" s="5">
        <f t="shared" si="10"/>
        <v>16.07</v>
      </c>
      <c r="V150" s="5">
        <f t="shared" si="11"/>
        <v>433.25</v>
      </c>
    </row>
    <row r="151" spans="1:22" x14ac:dyDescent="0.25">
      <c r="A151" s="2">
        <v>3062</v>
      </c>
      <c r="B151" s="2" t="s">
        <v>141</v>
      </c>
      <c r="C151" s="2" t="s">
        <v>304</v>
      </c>
      <c r="D151" s="2" t="s">
        <v>65</v>
      </c>
      <c r="E151" s="2">
        <v>44000</v>
      </c>
      <c r="F151" s="2" t="s">
        <v>66</v>
      </c>
      <c r="G151" s="2" t="s">
        <v>67</v>
      </c>
      <c r="I151" s="2" t="s">
        <v>20</v>
      </c>
      <c r="J151" s="2">
        <v>35</v>
      </c>
      <c r="K151" s="2" t="s">
        <v>131</v>
      </c>
      <c r="L151" s="2" t="s">
        <v>22</v>
      </c>
      <c r="M151" s="3">
        <v>2294</v>
      </c>
      <c r="N151" s="4">
        <v>11</v>
      </c>
      <c r="P151" s="5">
        <f>ROUND(IF(Tariftyp="AT",Grundentgelt,Grundentgelt*(1+LZProzent/100)*IRWAZ/35+FWZ),2)</f>
        <v>2546.34</v>
      </c>
      <c r="Q151" s="2">
        <f>VLOOKUP(A151,Resturlaub!Urlaub,4,FALSE)</f>
        <v>4</v>
      </c>
      <c r="R151" s="5">
        <f t="shared" si="8"/>
        <v>117.07</v>
      </c>
      <c r="S151" s="5">
        <f t="shared" si="9"/>
        <v>468.28</v>
      </c>
      <c r="T151" s="2">
        <f>VLOOKUP(A151,Gleitzeitsaldo,5,FALSE)</f>
        <v>73.12</v>
      </c>
      <c r="U151" s="5">
        <f t="shared" si="10"/>
        <v>16.72</v>
      </c>
      <c r="V151" s="5">
        <f t="shared" si="11"/>
        <v>1222.57</v>
      </c>
    </row>
    <row r="152" spans="1:22" x14ac:dyDescent="0.25">
      <c r="A152" s="2">
        <v>3063</v>
      </c>
      <c r="B152" s="2" t="s">
        <v>232</v>
      </c>
      <c r="C152" s="2" t="s">
        <v>304</v>
      </c>
      <c r="D152" s="2" t="s">
        <v>175</v>
      </c>
      <c r="E152" s="2">
        <v>41000</v>
      </c>
      <c r="F152" s="2" t="s">
        <v>176</v>
      </c>
      <c r="G152" s="2" t="s">
        <v>177</v>
      </c>
      <c r="I152" s="2" t="s">
        <v>20</v>
      </c>
      <c r="J152" s="2">
        <v>35</v>
      </c>
      <c r="K152" s="2" t="s">
        <v>107</v>
      </c>
      <c r="L152" s="2" t="s">
        <v>22</v>
      </c>
      <c r="M152" s="3">
        <v>2123.5</v>
      </c>
      <c r="N152" s="4">
        <v>10</v>
      </c>
      <c r="P152" s="5">
        <f>ROUND(IF(Tariftyp="AT",Grundentgelt,Grundentgelt*(1+LZProzent/100)*IRWAZ/35+FWZ),2)</f>
        <v>2335.85</v>
      </c>
      <c r="Q152" s="2">
        <f>VLOOKUP(A152,Resturlaub!Urlaub,4,FALSE)</f>
        <v>9</v>
      </c>
      <c r="R152" s="5">
        <f t="shared" si="8"/>
        <v>107.4</v>
      </c>
      <c r="S152" s="5">
        <f t="shared" si="9"/>
        <v>966.6</v>
      </c>
      <c r="T152" s="2">
        <f>VLOOKUP(A152,Gleitzeitsaldo,5,FALSE)</f>
        <v>30.35</v>
      </c>
      <c r="U152" s="5">
        <f t="shared" si="10"/>
        <v>15.34</v>
      </c>
      <c r="V152" s="5">
        <f t="shared" si="11"/>
        <v>465.57</v>
      </c>
    </row>
    <row r="153" spans="1:22" x14ac:dyDescent="0.25">
      <c r="A153" s="2">
        <v>3064</v>
      </c>
      <c r="B153" s="2" t="s">
        <v>39</v>
      </c>
      <c r="C153" s="2" t="s">
        <v>305</v>
      </c>
      <c r="D153" s="2" t="s">
        <v>175</v>
      </c>
      <c r="E153" s="2">
        <v>41000</v>
      </c>
      <c r="F153" s="2" t="s">
        <v>176</v>
      </c>
      <c r="G153" s="2" t="s">
        <v>177</v>
      </c>
      <c r="I153" s="2" t="s">
        <v>20</v>
      </c>
      <c r="J153" s="2">
        <v>35</v>
      </c>
      <c r="K153" s="2" t="s">
        <v>57</v>
      </c>
      <c r="L153" s="2" t="s">
        <v>22</v>
      </c>
      <c r="M153" s="3">
        <v>2413</v>
      </c>
      <c r="N153" s="4">
        <v>10</v>
      </c>
      <c r="P153" s="5">
        <f>ROUND(IF(Tariftyp="AT",Grundentgelt,Grundentgelt*(1+LZProzent/100)*IRWAZ/35+FWZ),2)</f>
        <v>2654.3</v>
      </c>
      <c r="Q153" s="2">
        <f>VLOOKUP(A153,Resturlaub!Urlaub,4,FALSE)</f>
        <v>6</v>
      </c>
      <c r="R153" s="5">
        <f t="shared" si="8"/>
        <v>122.04</v>
      </c>
      <c r="S153" s="5">
        <f t="shared" si="9"/>
        <v>732.24</v>
      </c>
      <c r="T153" s="2">
        <f>VLOOKUP(A153,Gleitzeitsaldo,5,FALSE)</f>
        <v>81.489999999999995</v>
      </c>
      <c r="U153" s="5">
        <f t="shared" si="10"/>
        <v>17.43</v>
      </c>
      <c r="V153" s="5">
        <f t="shared" si="11"/>
        <v>1420.37</v>
      </c>
    </row>
    <row r="154" spans="1:22" x14ac:dyDescent="0.25">
      <c r="A154" s="2">
        <v>3065</v>
      </c>
      <c r="B154" s="2" t="s">
        <v>171</v>
      </c>
      <c r="C154" s="2" t="s">
        <v>306</v>
      </c>
      <c r="D154" s="2" t="s">
        <v>175</v>
      </c>
      <c r="E154" s="2">
        <v>41000</v>
      </c>
      <c r="F154" s="2" t="s">
        <v>176</v>
      </c>
      <c r="G154" s="2" t="s">
        <v>177</v>
      </c>
      <c r="I154" s="2" t="s">
        <v>20</v>
      </c>
      <c r="J154" s="2">
        <v>35</v>
      </c>
      <c r="K154" s="2" t="s">
        <v>74</v>
      </c>
      <c r="L154" s="2" t="s">
        <v>22</v>
      </c>
      <c r="M154" s="3">
        <v>2042</v>
      </c>
      <c r="N154" s="4">
        <v>8</v>
      </c>
      <c r="O154" s="3">
        <v>168</v>
      </c>
      <c r="P154" s="5">
        <f>ROUND(IF(Tariftyp="AT",Grundentgelt,Grundentgelt*(1+LZProzent/100)*IRWAZ/35+FWZ),2)</f>
        <v>2373.36</v>
      </c>
      <c r="Q154" s="2">
        <f>VLOOKUP(A154,Resturlaub!Urlaub,4,FALSE)</f>
        <v>7</v>
      </c>
      <c r="R154" s="5">
        <f t="shared" si="8"/>
        <v>109.12</v>
      </c>
      <c r="S154" s="5">
        <f t="shared" si="9"/>
        <v>763.84</v>
      </c>
      <c r="T154" s="2">
        <f>VLOOKUP(A154,Gleitzeitsaldo,5,FALSE)</f>
        <v>28.24</v>
      </c>
      <c r="U154" s="5">
        <f t="shared" si="10"/>
        <v>15.59</v>
      </c>
      <c r="V154" s="5">
        <f t="shared" si="11"/>
        <v>440.26</v>
      </c>
    </row>
    <row r="155" spans="1:22" x14ac:dyDescent="0.25">
      <c r="A155" s="2">
        <v>3068</v>
      </c>
      <c r="B155" s="2" t="s">
        <v>307</v>
      </c>
      <c r="C155" s="2" t="s">
        <v>308</v>
      </c>
      <c r="D155" s="2" t="s">
        <v>175</v>
      </c>
      <c r="E155" s="2">
        <v>41000</v>
      </c>
      <c r="F155" s="2" t="s">
        <v>176</v>
      </c>
      <c r="G155" s="2" t="s">
        <v>177</v>
      </c>
      <c r="I155" s="2" t="s">
        <v>20</v>
      </c>
      <c r="J155" s="2">
        <v>35</v>
      </c>
      <c r="K155" s="2" t="s">
        <v>70</v>
      </c>
      <c r="L155" s="2" t="s">
        <v>22</v>
      </c>
      <c r="M155" s="3">
        <v>3213.5</v>
      </c>
      <c r="N155" s="4">
        <v>11</v>
      </c>
      <c r="P155" s="5">
        <f>ROUND(IF(Tariftyp="AT",Grundentgelt,Grundentgelt*(1+LZProzent/100)*IRWAZ/35+FWZ),2)</f>
        <v>3566.99</v>
      </c>
      <c r="Q155" s="2">
        <f>VLOOKUP(A155,Resturlaub!Urlaub,4,FALSE)</f>
        <v>1</v>
      </c>
      <c r="R155" s="5">
        <f t="shared" si="8"/>
        <v>164</v>
      </c>
      <c r="S155" s="5">
        <f t="shared" si="9"/>
        <v>164</v>
      </c>
      <c r="T155" s="2">
        <f>VLOOKUP(A155,Gleitzeitsaldo,5,FALSE)</f>
        <v>26.39</v>
      </c>
      <c r="U155" s="5">
        <f t="shared" si="10"/>
        <v>23.43</v>
      </c>
      <c r="V155" s="5">
        <f t="shared" si="11"/>
        <v>618.32000000000005</v>
      </c>
    </row>
    <row r="156" spans="1:22" x14ac:dyDescent="0.25">
      <c r="A156" s="2">
        <v>3071</v>
      </c>
      <c r="B156" s="2" t="s">
        <v>23</v>
      </c>
      <c r="C156" s="2" t="s">
        <v>309</v>
      </c>
      <c r="D156" s="2" t="s">
        <v>166</v>
      </c>
      <c r="E156" s="2">
        <v>26000</v>
      </c>
      <c r="F156" s="2" t="s">
        <v>167</v>
      </c>
      <c r="G156" s="2" t="s">
        <v>168</v>
      </c>
      <c r="I156" s="2" t="s">
        <v>20</v>
      </c>
      <c r="J156" s="2">
        <v>35</v>
      </c>
      <c r="K156" s="2" t="s">
        <v>123</v>
      </c>
      <c r="L156" s="2" t="s">
        <v>22</v>
      </c>
      <c r="M156" s="3">
        <v>2866.5</v>
      </c>
      <c r="N156" s="4">
        <v>11</v>
      </c>
      <c r="O156" s="3">
        <v>127</v>
      </c>
      <c r="P156" s="5">
        <f>ROUND(IF(Tariftyp="AT",Grundentgelt,Grundentgelt*(1+LZProzent/100)*IRWAZ/35+FWZ),2)</f>
        <v>3308.82</v>
      </c>
      <c r="Q156" s="2">
        <f>VLOOKUP(A156,Resturlaub!Urlaub,4,FALSE)</f>
        <v>5</v>
      </c>
      <c r="R156" s="5">
        <f t="shared" si="8"/>
        <v>152.13</v>
      </c>
      <c r="S156" s="5">
        <f t="shared" si="9"/>
        <v>760.65</v>
      </c>
      <c r="T156" s="2">
        <f>VLOOKUP(A156,Gleitzeitsaldo,5,FALSE)</f>
        <v>23.48</v>
      </c>
      <c r="U156" s="5">
        <f t="shared" si="10"/>
        <v>21.73</v>
      </c>
      <c r="V156" s="5">
        <f t="shared" si="11"/>
        <v>510.22</v>
      </c>
    </row>
    <row r="157" spans="1:22" x14ac:dyDescent="0.25">
      <c r="A157" s="2">
        <v>3072</v>
      </c>
      <c r="B157" s="2" t="s">
        <v>23</v>
      </c>
      <c r="C157" s="2" t="s">
        <v>310</v>
      </c>
      <c r="D157" s="2" t="s">
        <v>184</v>
      </c>
      <c r="E157" s="2">
        <v>46000</v>
      </c>
      <c r="F157" s="2" t="s">
        <v>185</v>
      </c>
      <c r="G157" s="2" t="s">
        <v>186</v>
      </c>
      <c r="I157" s="2" t="s">
        <v>20</v>
      </c>
      <c r="J157" s="2">
        <v>35</v>
      </c>
      <c r="K157" s="2" t="s">
        <v>123</v>
      </c>
      <c r="L157" s="2" t="s">
        <v>22</v>
      </c>
      <c r="M157" s="3">
        <v>2866.5</v>
      </c>
      <c r="N157" s="4">
        <v>11</v>
      </c>
      <c r="O157" s="3">
        <v>113</v>
      </c>
      <c r="P157" s="5">
        <f>ROUND(IF(Tariftyp="AT",Grundentgelt,Grundentgelt*(1+LZProzent/100)*IRWAZ/35+FWZ),2)</f>
        <v>3294.82</v>
      </c>
      <c r="Q157" s="2">
        <f>VLOOKUP(A157,Resturlaub!Urlaub,4,FALSE)</f>
        <v>10</v>
      </c>
      <c r="R157" s="5">
        <f t="shared" si="8"/>
        <v>151.49</v>
      </c>
      <c r="S157" s="5">
        <f t="shared" si="9"/>
        <v>1514.9</v>
      </c>
      <c r="T157" s="2">
        <f>VLOOKUP(A157,Gleitzeitsaldo,5,FALSE)</f>
        <v>97.89</v>
      </c>
      <c r="U157" s="5">
        <f t="shared" si="10"/>
        <v>21.64</v>
      </c>
      <c r="V157" s="5">
        <f t="shared" si="11"/>
        <v>2118.34</v>
      </c>
    </row>
    <row r="158" spans="1:22" x14ac:dyDescent="0.25">
      <c r="A158" s="2">
        <v>3073</v>
      </c>
      <c r="B158" s="2" t="s">
        <v>39</v>
      </c>
      <c r="C158" s="2" t="s">
        <v>311</v>
      </c>
      <c r="D158" s="2" t="s">
        <v>184</v>
      </c>
      <c r="E158" s="2">
        <v>46000</v>
      </c>
      <c r="F158" s="2" t="s">
        <v>185</v>
      </c>
      <c r="G158" s="2" t="s">
        <v>186</v>
      </c>
      <c r="I158" s="2" t="s">
        <v>20</v>
      </c>
      <c r="J158" s="2">
        <v>35</v>
      </c>
      <c r="K158" s="2" t="s">
        <v>102</v>
      </c>
      <c r="L158" s="2" t="s">
        <v>139</v>
      </c>
      <c r="M158" s="3">
        <v>3918.5</v>
      </c>
      <c r="N158" s="4">
        <v>11</v>
      </c>
      <c r="O158" s="3">
        <v>142</v>
      </c>
      <c r="P158" s="5">
        <f>ROUND(IF(Tariftyp="AT",Grundentgelt,Grundentgelt*(1+LZProzent/100)*IRWAZ/35+FWZ),2)</f>
        <v>4491.54</v>
      </c>
      <c r="Q158" s="2">
        <f>VLOOKUP(A158,Resturlaub!Urlaub,4,FALSE)</f>
        <v>6</v>
      </c>
      <c r="R158" s="5">
        <f t="shared" si="8"/>
        <v>206.51</v>
      </c>
      <c r="S158" s="5">
        <f t="shared" si="9"/>
        <v>1239.06</v>
      </c>
      <c r="T158" s="2">
        <f>VLOOKUP(A158,Gleitzeitsaldo,5,FALSE)</f>
        <v>66.209999999999994</v>
      </c>
      <c r="U158" s="5">
        <f t="shared" si="10"/>
        <v>29.5</v>
      </c>
      <c r="V158" s="5">
        <f t="shared" si="11"/>
        <v>1953.2</v>
      </c>
    </row>
    <row r="159" spans="1:22" x14ac:dyDescent="0.25">
      <c r="A159" s="2">
        <v>3074</v>
      </c>
      <c r="B159" s="2" t="s">
        <v>157</v>
      </c>
      <c r="C159" s="2" t="s">
        <v>312</v>
      </c>
      <c r="D159" s="2" t="s">
        <v>25</v>
      </c>
      <c r="E159" s="2">
        <v>25000</v>
      </c>
      <c r="F159" s="2" t="s">
        <v>26</v>
      </c>
      <c r="G159" s="2" t="s">
        <v>27</v>
      </c>
      <c r="I159" s="2" t="s">
        <v>54</v>
      </c>
      <c r="J159" s="2">
        <v>35</v>
      </c>
      <c r="M159" s="3">
        <v>5280.02</v>
      </c>
      <c r="N159" s="4"/>
      <c r="P159" s="5">
        <f>ROUND(IF(Tariftyp="AT",Grundentgelt,Grundentgelt*(1+LZProzent/100)*IRWAZ/35+FWZ),2)</f>
        <v>5280.02</v>
      </c>
      <c r="Q159" s="2">
        <f>VLOOKUP(A159,Resturlaub!Urlaub,4,FALSE)</f>
        <v>2</v>
      </c>
      <c r="R159" s="5">
        <f t="shared" si="8"/>
        <v>242.76</v>
      </c>
      <c r="S159" s="5">
        <f t="shared" si="9"/>
        <v>485.52</v>
      </c>
      <c r="T159" s="2">
        <f>VLOOKUP(A159,Gleitzeitsaldo,5,FALSE)</f>
        <v>39.979999999999997</v>
      </c>
      <c r="U159" s="5">
        <f t="shared" si="10"/>
        <v>34.68</v>
      </c>
      <c r="V159" s="5">
        <f t="shared" si="11"/>
        <v>1386.51</v>
      </c>
    </row>
    <row r="160" spans="1:22" x14ac:dyDescent="0.25">
      <c r="A160" s="2">
        <v>3075</v>
      </c>
      <c r="B160" s="2" t="s">
        <v>194</v>
      </c>
      <c r="C160" s="2" t="s">
        <v>313</v>
      </c>
      <c r="D160" s="2" t="s">
        <v>166</v>
      </c>
      <c r="E160" s="2">
        <v>26000</v>
      </c>
      <c r="F160" s="2" t="s">
        <v>167</v>
      </c>
      <c r="G160" s="2" t="s">
        <v>168</v>
      </c>
      <c r="I160" s="2" t="s">
        <v>20</v>
      </c>
      <c r="J160" s="2">
        <v>35</v>
      </c>
      <c r="K160" s="2" t="s">
        <v>85</v>
      </c>
      <c r="L160" s="2" t="s">
        <v>187</v>
      </c>
      <c r="M160" s="3">
        <v>4467</v>
      </c>
      <c r="N160" s="4">
        <v>8</v>
      </c>
      <c r="P160" s="5">
        <f>ROUND(IF(Tariftyp="AT",Grundentgelt,Grundentgelt*(1+LZProzent/100)*IRWAZ/35+FWZ),2)</f>
        <v>4824.3599999999997</v>
      </c>
      <c r="Q160" s="2">
        <f>VLOOKUP(A160,Resturlaub!Urlaub,4,FALSE)</f>
        <v>9</v>
      </c>
      <c r="R160" s="5">
        <f t="shared" si="8"/>
        <v>221.81</v>
      </c>
      <c r="S160" s="5">
        <f t="shared" si="9"/>
        <v>1996.29</v>
      </c>
      <c r="T160" s="2">
        <f>VLOOKUP(A160,Gleitzeitsaldo,5,FALSE)</f>
        <v>45.67</v>
      </c>
      <c r="U160" s="5">
        <f t="shared" si="10"/>
        <v>31.69</v>
      </c>
      <c r="V160" s="5">
        <f t="shared" si="11"/>
        <v>1447.28</v>
      </c>
    </row>
    <row r="161" spans="1:22" x14ac:dyDescent="0.25">
      <c r="A161" s="2">
        <v>3076</v>
      </c>
      <c r="B161" s="2" t="s">
        <v>194</v>
      </c>
      <c r="C161" s="2" t="s">
        <v>314</v>
      </c>
      <c r="D161" s="2" t="s">
        <v>189</v>
      </c>
      <c r="E161" s="2">
        <v>43000</v>
      </c>
      <c r="F161" s="2" t="s">
        <v>190</v>
      </c>
      <c r="G161" s="2" t="s">
        <v>191</v>
      </c>
      <c r="I161" s="2" t="s">
        <v>20</v>
      </c>
      <c r="J161" s="2">
        <v>35</v>
      </c>
      <c r="K161" s="2" t="s">
        <v>28</v>
      </c>
      <c r="L161" s="2" t="s">
        <v>22</v>
      </c>
      <c r="M161" s="3">
        <v>2167.5</v>
      </c>
      <c r="N161" s="4">
        <v>10</v>
      </c>
      <c r="P161" s="5">
        <f>ROUND(IF(Tariftyp="AT",Grundentgelt,Grundentgelt*(1+LZProzent/100)*IRWAZ/35+FWZ),2)</f>
        <v>2384.25</v>
      </c>
      <c r="Q161" s="2">
        <f>VLOOKUP(A161,Resturlaub!Urlaub,4,FALSE)</f>
        <v>4</v>
      </c>
      <c r="R161" s="5">
        <f t="shared" si="8"/>
        <v>109.62</v>
      </c>
      <c r="S161" s="5">
        <f t="shared" si="9"/>
        <v>438.48</v>
      </c>
      <c r="T161" s="2">
        <f>VLOOKUP(A161,Gleitzeitsaldo,5,FALSE)</f>
        <v>0</v>
      </c>
      <c r="U161" s="5">
        <f t="shared" si="10"/>
        <v>15.66</v>
      </c>
      <c r="V161" s="5">
        <f t="shared" si="11"/>
        <v>0</v>
      </c>
    </row>
    <row r="162" spans="1:22" x14ac:dyDescent="0.25">
      <c r="A162" s="2">
        <v>3078</v>
      </c>
      <c r="B162" s="2" t="s">
        <v>171</v>
      </c>
      <c r="C162" s="2" t="s">
        <v>315</v>
      </c>
      <c r="D162" s="2" t="s">
        <v>166</v>
      </c>
      <c r="E162" s="2">
        <v>26000</v>
      </c>
      <c r="F162" s="2" t="s">
        <v>167</v>
      </c>
      <c r="G162" s="2" t="s">
        <v>168</v>
      </c>
      <c r="I162" s="2" t="s">
        <v>20</v>
      </c>
      <c r="J162" s="2">
        <v>35</v>
      </c>
      <c r="K162" s="2" t="s">
        <v>107</v>
      </c>
      <c r="L162" s="2" t="s">
        <v>22</v>
      </c>
      <c r="M162" s="3">
        <v>2123.5</v>
      </c>
      <c r="N162" s="4">
        <v>11</v>
      </c>
      <c r="O162" s="3">
        <v>278</v>
      </c>
      <c r="P162" s="5">
        <f>ROUND(IF(Tariftyp="AT",Grundentgelt,Grundentgelt*(1+LZProzent/100)*IRWAZ/35+FWZ),2)</f>
        <v>2635.09</v>
      </c>
      <c r="Q162" s="2">
        <f>VLOOKUP(A162,Resturlaub!Urlaub,4,FALSE)</f>
        <v>2</v>
      </c>
      <c r="R162" s="5">
        <f t="shared" si="8"/>
        <v>121.15</v>
      </c>
      <c r="S162" s="5">
        <f t="shared" si="9"/>
        <v>242.3</v>
      </c>
      <c r="T162" s="2">
        <f>VLOOKUP(A162,Gleitzeitsaldo,5,FALSE)</f>
        <v>24.25</v>
      </c>
      <c r="U162" s="5">
        <f t="shared" si="10"/>
        <v>17.309999999999999</v>
      </c>
      <c r="V162" s="5">
        <f t="shared" si="11"/>
        <v>419.77</v>
      </c>
    </row>
    <row r="163" spans="1:22" x14ac:dyDescent="0.25">
      <c r="A163" s="2">
        <v>3079</v>
      </c>
      <c r="B163" s="2" t="s">
        <v>52</v>
      </c>
      <c r="C163" s="2" t="s">
        <v>315</v>
      </c>
      <c r="D163" s="2" t="s">
        <v>166</v>
      </c>
      <c r="E163" s="2">
        <v>26000</v>
      </c>
      <c r="F163" s="2" t="s">
        <v>167</v>
      </c>
      <c r="G163" s="2" t="s">
        <v>168</v>
      </c>
      <c r="I163" s="2" t="s">
        <v>20</v>
      </c>
      <c r="J163" s="2">
        <v>35</v>
      </c>
      <c r="K163" s="2" t="s">
        <v>123</v>
      </c>
      <c r="L163" s="2" t="s">
        <v>22</v>
      </c>
      <c r="M163" s="3">
        <v>2866.5</v>
      </c>
      <c r="N163" s="4">
        <v>9</v>
      </c>
      <c r="P163" s="5">
        <f>ROUND(IF(Tariftyp="AT",Grundentgelt,Grundentgelt*(1+LZProzent/100)*IRWAZ/35+FWZ),2)</f>
        <v>3124.49</v>
      </c>
      <c r="Q163" s="2">
        <f>VLOOKUP(A163,Resturlaub!Urlaub,4,FALSE)</f>
        <v>1</v>
      </c>
      <c r="R163" s="5">
        <f t="shared" si="8"/>
        <v>143.65</v>
      </c>
      <c r="S163" s="5">
        <f t="shared" si="9"/>
        <v>143.65</v>
      </c>
      <c r="T163" s="2">
        <f>VLOOKUP(A163,Gleitzeitsaldo,5,FALSE)</f>
        <v>0</v>
      </c>
      <c r="U163" s="5">
        <f t="shared" si="10"/>
        <v>20.52</v>
      </c>
      <c r="V163" s="5">
        <f t="shared" si="11"/>
        <v>0</v>
      </c>
    </row>
    <row r="164" spans="1:22" x14ac:dyDescent="0.25">
      <c r="A164" s="2">
        <v>3083</v>
      </c>
      <c r="B164" s="2" t="s">
        <v>52</v>
      </c>
      <c r="C164" s="2" t="s">
        <v>316</v>
      </c>
      <c r="D164" s="2" t="s">
        <v>166</v>
      </c>
      <c r="E164" s="2">
        <v>26000</v>
      </c>
      <c r="F164" s="2" t="s">
        <v>167</v>
      </c>
      <c r="G164" s="2" t="s">
        <v>168</v>
      </c>
      <c r="I164" s="2" t="s">
        <v>20</v>
      </c>
      <c r="J164" s="2">
        <v>35</v>
      </c>
      <c r="K164" s="2" t="s">
        <v>50</v>
      </c>
      <c r="L164" s="2" t="s">
        <v>103</v>
      </c>
      <c r="M164" s="3">
        <v>3679</v>
      </c>
      <c r="N164" s="4">
        <v>12</v>
      </c>
      <c r="P164" s="5">
        <f>ROUND(IF(Tariftyp="AT",Grundentgelt,Grundentgelt*(1+LZProzent/100)*IRWAZ/35+FWZ),2)</f>
        <v>4120.4799999999996</v>
      </c>
      <c r="Q164" s="2">
        <f>VLOOKUP(A164,Resturlaub!Urlaub,4,FALSE)</f>
        <v>6</v>
      </c>
      <c r="R164" s="5">
        <f t="shared" si="8"/>
        <v>189.45</v>
      </c>
      <c r="S164" s="5">
        <f t="shared" si="9"/>
        <v>1136.7</v>
      </c>
      <c r="T164" s="2">
        <f>VLOOKUP(A164,Gleitzeitsaldo,5,FALSE)</f>
        <v>97.49</v>
      </c>
      <c r="U164" s="5">
        <f t="shared" si="10"/>
        <v>27.06</v>
      </c>
      <c r="V164" s="5">
        <f t="shared" si="11"/>
        <v>2638.08</v>
      </c>
    </row>
    <row r="165" spans="1:22" x14ac:dyDescent="0.25">
      <c r="A165" s="2">
        <v>3084</v>
      </c>
      <c r="B165" s="2" t="s">
        <v>89</v>
      </c>
      <c r="C165" s="2" t="s">
        <v>317</v>
      </c>
      <c r="D165" s="2" t="s">
        <v>175</v>
      </c>
      <c r="E165" s="2">
        <v>41000</v>
      </c>
      <c r="F165" s="2" t="s">
        <v>176</v>
      </c>
      <c r="G165" s="2" t="s">
        <v>177</v>
      </c>
      <c r="I165" s="2" t="s">
        <v>20</v>
      </c>
      <c r="J165" s="2">
        <v>35</v>
      </c>
      <c r="K165" s="2" t="s">
        <v>70</v>
      </c>
      <c r="L165" s="2" t="s">
        <v>22</v>
      </c>
      <c r="M165" s="3">
        <v>3213.5</v>
      </c>
      <c r="N165" s="4">
        <v>10</v>
      </c>
      <c r="P165" s="5">
        <f>ROUND(IF(Tariftyp="AT",Grundentgelt,Grundentgelt*(1+LZProzent/100)*IRWAZ/35+FWZ),2)</f>
        <v>3534.85</v>
      </c>
      <c r="Q165" s="2">
        <f>VLOOKUP(A165,Resturlaub!Urlaub,4,FALSE)</f>
        <v>0</v>
      </c>
      <c r="R165" s="5">
        <f t="shared" si="8"/>
        <v>162.52000000000001</v>
      </c>
      <c r="S165" s="5">
        <f t="shared" si="9"/>
        <v>0</v>
      </c>
      <c r="T165" s="2">
        <f>VLOOKUP(A165,Gleitzeitsaldo,5,FALSE)</f>
        <v>0</v>
      </c>
      <c r="U165" s="5">
        <f t="shared" si="10"/>
        <v>23.22</v>
      </c>
      <c r="V165" s="5">
        <f t="shared" si="11"/>
        <v>0</v>
      </c>
    </row>
    <row r="166" spans="1:22" x14ac:dyDescent="0.25">
      <c r="A166" s="2">
        <v>3085</v>
      </c>
      <c r="B166" s="2" t="s">
        <v>288</v>
      </c>
      <c r="C166" s="2" t="s">
        <v>318</v>
      </c>
      <c r="D166" s="2" t="s">
        <v>175</v>
      </c>
      <c r="E166" s="2">
        <v>41000</v>
      </c>
      <c r="F166" s="2" t="s">
        <v>176</v>
      </c>
      <c r="G166" s="2" t="s">
        <v>177</v>
      </c>
      <c r="I166" s="2" t="s">
        <v>20</v>
      </c>
      <c r="J166" s="2">
        <v>35</v>
      </c>
      <c r="K166" s="2" t="s">
        <v>77</v>
      </c>
      <c r="L166" s="2" t="s">
        <v>22</v>
      </c>
      <c r="M166" s="3">
        <v>2224</v>
      </c>
      <c r="N166" s="4">
        <v>11</v>
      </c>
      <c r="P166" s="5">
        <f>ROUND(IF(Tariftyp="AT",Grundentgelt,Grundentgelt*(1+LZProzent/100)*IRWAZ/35+FWZ),2)</f>
        <v>2468.64</v>
      </c>
      <c r="Q166" s="2">
        <f>VLOOKUP(A166,Resturlaub!Urlaub,4,FALSE)</f>
        <v>6</v>
      </c>
      <c r="R166" s="5">
        <f t="shared" si="8"/>
        <v>113.5</v>
      </c>
      <c r="S166" s="5">
        <f t="shared" si="9"/>
        <v>681</v>
      </c>
      <c r="T166" s="2">
        <f>VLOOKUP(A166,Gleitzeitsaldo,5,FALSE)</f>
        <v>0</v>
      </c>
      <c r="U166" s="5">
        <f t="shared" si="10"/>
        <v>16.21</v>
      </c>
      <c r="V166" s="5">
        <f t="shared" si="11"/>
        <v>0</v>
      </c>
    </row>
    <row r="167" spans="1:22" x14ac:dyDescent="0.25">
      <c r="A167" s="2">
        <v>3087</v>
      </c>
      <c r="B167" s="2" t="s">
        <v>164</v>
      </c>
      <c r="C167" s="2" t="s">
        <v>318</v>
      </c>
      <c r="D167" s="2" t="s">
        <v>41</v>
      </c>
      <c r="E167" s="2">
        <v>22030</v>
      </c>
      <c r="F167" s="2" t="s">
        <v>209</v>
      </c>
      <c r="G167" s="2" t="s">
        <v>43</v>
      </c>
      <c r="I167" s="2" t="s">
        <v>20</v>
      </c>
      <c r="J167" s="2">
        <v>35</v>
      </c>
      <c r="K167" s="2" t="s">
        <v>70</v>
      </c>
      <c r="L167" s="2" t="s">
        <v>22</v>
      </c>
      <c r="M167" s="3">
        <v>3213.5</v>
      </c>
      <c r="N167" s="4">
        <v>11</v>
      </c>
      <c r="P167" s="5">
        <f>ROUND(IF(Tariftyp="AT",Grundentgelt,Grundentgelt*(1+LZProzent/100)*IRWAZ/35+FWZ),2)</f>
        <v>3566.99</v>
      </c>
      <c r="Q167" s="2">
        <f>VLOOKUP(A167,Resturlaub!Urlaub,4,FALSE)</f>
        <v>6</v>
      </c>
      <c r="R167" s="5">
        <f t="shared" si="8"/>
        <v>164</v>
      </c>
      <c r="S167" s="5">
        <f t="shared" si="9"/>
        <v>984</v>
      </c>
      <c r="T167" s="2">
        <f>VLOOKUP(A167,Gleitzeitsaldo,5,FALSE)</f>
        <v>46.06</v>
      </c>
      <c r="U167" s="5">
        <f t="shared" si="10"/>
        <v>23.43</v>
      </c>
      <c r="V167" s="5">
        <f t="shared" si="11"/>
        <v>1079.19</v>
      </c>
    </row>
    <row r="168" spans="1:22" x14ac:dyDescent="0.25">
      <c r="A168" s="2">
        <v>3090</v>
      </c>
      <c r="B168" s="2" t="s">
        <v>23</v>
      </c>
      <c r="C168" s="2" t="s">
        <v>319</v>
      </c>
      <c r="D168" s="2" t="s">
        <v>184</v>
      </c>
      <c r="E168" s="2">
        <v>46000</v>
      </c>
      <c r="F168" s="2" t="s">
        <v>185</v>
      </c>
      <c r="G168" s="2" t="s">
        <v>186</v>
      </c>
      <c r="I168" s="2" t="s">
        <v>20</v>
      </c>
      <c r="J168" s="2">
        <v>35</v>
      </c>
      <c r="K168" s="2" t="s">
        <v>70</v>
      </c>
      <c r="L168" s="2" t="s">
        <v>22</v>
      </c>
      <c r="M168" s="3">
        <v>3213.5</v>
      </c>
      <c r="N168" s="4">
        <v>9</v>
      </c>
      <c r="O168" s="3">
        <v>100</v>
      </c>
      <c r="P168" s="5">
        <f>ROUND(IF(Tariftyp="AT",Grundentgelt,Grundentgelt*(1+LZProzent/100)*IRWAZ/35+FWZ),2)</f>
        <v>3602.72</v>
      </c>
      <c r="Q168" s="2">
        <f>VLOOKUP(A168,Resturlaub!Urlaub,4,FALSE)</f>
        <v>8</v>
      </c>
      <c r="R168" s="5">
        <f t="shared" si="8"/>
        <v>165.64</v>
      </c>
      <c r="S168" s="5">
        <f t="shared" si="9"/>
        <v>1325.12</v>
      </c>
      <c r="T168" s="2">
        <f>VLOOKUP(A168,Gleitzeitsaldo,5,FALSE)</f>
        <v>50.5</v>
      </c>
      <c r="U168" s="5">
        <f t="shared" si="10"/>
        <v>23.66</v>
      </c>
      <c r="V168" s="5">
        <f t="shared" si="11"/>
        <v>1194.83</v>
      </c>
    </row>
    <row r="169" spans="1:22" x14ac:dyDescent="0.25">
      <c r="A169" s="2">
        <v>3092</v>
      </c>
      <c r="B169" s="2" t="s">
        <v>320</v>
      </c>
      <c r="C169" s="2" t="s">
        <v>321</v>
      </c>
      <c r="D169" s="2" t="s">
        <v>166</v>
      </c>
      <c r="E169" s="2">
        <v>26000</v>
      </c>
      <c r="F169" s="2" t="s">
        <v>167</v>
      </c>
      <c r="G169" s="2" t="s">
        <v>168</v>
      </c>
      <c r="I169" s="2" t="s">
        <v>20</v>
      </c>
      <c r="J169" s="2">
        <v>35</v>
      </c>
      <c r="K169" s="2" t="s">
        <v>102</v>
      </c>
      <c r="L169" s="2" t="s">
        <v>182</v>
      </c>
      <c r="M169" s="3">
        <v>3701</v>
      </c>
      <c r="N169" s="4">
        <v>11</v>
      </c>
      <c r="P169" s="5">
        <f>ROUND(IF(Tariftyp="AT",Grundentgelt,Grundentgelt*(1+LZProzent/100)*IRWAZ/35+FWZ),2)</f>
        <v>4108.1099999999997</v>
      </c>
      <c r="Q169" s="2">
        <f>VLOOKUP(A169,Resturlaub!Urlaub,4,FALSE)</f>
        <v>10</v>
      </c>
      <c r="R169" s="5">
        <f t="shared" si="8"/>
        <v>188.88</v>
      </c>
      <c r="S169" s="5">
        <f t="shared" si="9"/>
        <v>1888.8</v>
      </c>
      <c r="T169" s="2">
        <f>VLOOKUP(A169,Gleitzeitsaldo,5,FALSE)</f>
        <v>87.2</v>
      </c>
      <c r="U169" s="5">
        <f t="shared" si="10"/>
        <v>26.98</v>
      </c>
      <c r="V169" s="5">
        <f t="shared" si="11"/>
        <v>2352.66</v>
      </c>
    </row>
    <row r="170" spans="1:22" x14ac:dyDescent="0.25">
      <c r="A170" s="2">
        <v>3093</v>
      </c>
      <c r="B170" s="2" t="s">
        <v>23</v>
      </c>
      <c r="C170" s="2" t="s">
        <v>321</v>
      </c>
      <c r="D170" s="2" t="s">
        <v>25</v>
      </c>
      <c r="E170" s="2">
        <v>25000</v>
      </c>
      <c r="F170" s="2" t="s">
        <v>26</v>
      </c>
      <c r="G170" s="2" t="s">
        <v>27</v>
      </c>
      <c r="I170" s="2" t="s">
        <v>20</v>
      </c>
      <c r="J170" s="2">
        <v>35</v>
      </c>
      <c r="K170" s="2" t="s">
        <v>50</v>
      </c>
      <c r="L170" s="2" t="s">
        <v>103</v>
      </c>
      <c r="M170" s="3">
        <v>3679</v>
      </c>
      <c r="N170" s="4">
        <v>9</v>
      </c>
      <c r="O170" s="3">
        <v>88</v>
      </c>
      <c r="P170" s="5">
        <f>ROUND(IF(Tariftyp="AT",Grundentgelt,Grundentgelt*(1+LZProzent/100)*IRWAZ/35+FWZ),2)</f>
        <v>4098.1099999999997</v>
      </c>
      <c r="Q170" s="2">
        <f>VLOOKUP(A170,Resturlaub!Urlaub,4,FALSE)</f>
        <v>3</v>
      </c>
      <c r="R170" s="5">
        <f t="shared" si="8"/>
        <v>188.42</v>
      </c>
      <c r="S170" s="5">
        <f t="shared" si="9"/>
        <v>565.26</v>
      </c>
      <c r="T170" s="2">
        <f>VLOOKUP(A170,Gleitzeitsaldo,5,FALSE)</f>
        <v>0</v>
      </c>
      <c r="U170" s="5">
        <f t="shared" si="10"/>
        <v>26.92</v>
      </c>
      <c r="V170" s="5">
        <f t="shared" si="11"/>
        <v>0</v>
      </c>
    </row>
    <row r="171" spans="1:22" x14ac:dyDescent="0.25">
      <c r="A171" s="2">
        <v>3095</v>
      </c>
      <c r="B171" s="2" t="s">
        <v>141</v>
      </c>
      <c r="C171" s="2" t="s">
        <v>322</v>
      </c>
      <c r="D171" s="2" t="s">
        <v>41</v>
      </c>
      <c r="E171" s="2">
        <v>22030</v>
      </c>
      <c r="F171" s="2" t="s">
        <v>209</v>
      </c>
      <c r="G171" s="2" t="s">
        <v>43</v>
      </c>
      <c r="I171" s="2" t="s">
        <v>20</v>
      </c>
      <c r="J171" s="2">
        <v>35</v>
      </c>
      <c r="K171" s="2" t="s">
        <v>50</v>
      </c>
      <c r="L171" s="2" t="s">
        <v>103</v>
      </c>
      <c r="M171" s="3">
        <v>3679</v>
      </c>
      <c r="N171" s="4">
        <v>8</v>
      </c>
      <c r="P171" s="5">
        <f>ROUND(IF(Tariftyp="AT",Grundentgelt,Grundentgelt*(1+LZProzent/100)*IRWAZ/35+FWZ),2)</f>
        <v>3973.32</v>
      </c>
      <c r="Q171" s="2">
        <f>VLOOKUP(A171,Resturlaub!Urlaub,4,FALSE)</f>
        <v>9</v>
      </c>
      <c r="R171" s="5">
        <f t="shared" si="8"/>
        <v>182.68</v>
      </c>
      <c r="S171" s="5">
        <f t="shared" si="9"/>
        <v>1644.12</v>
      </c>
      <c r="T171" s="2">
        <f>VLOOKUP(A171,Gleitzeitsaldo,5,FALSE)</f>
        <v>0</v>
      </c>
      <c r="U171" s="5">
        <f t="shared" si="10"/>
        <v>26.1</v>
      </c>
      <c r="V171" s="5">
        <f t="shared" si="11"/>
        <v>0</v>
      </c>
    </row>
    <row r="172" spans="1:22" x14ac:dyDescent="0.25">
      <c r="A172" s="2">
        <v>3096</v>
      </c>
      <c r="B172" s="2" t="s">
        <v>141</v>
      </c>
      <c r="C172" s="2" t="s">
        <v>323</v>
      </c>
      <c r="D172" s="2" t="s">
        <v>41</v>
      </c>
      <c r="E172" s="2">
        <v>22030</v>
      </c>
      <c r="F172" s="2" t="s">
        <v>209</v>
      </c>
      <c r="G172" s="2" t="s">
        <v>43</v>
      </c>
      <c r="I172" s="2" t="s">
        <v>20</v>
      </c>
      <c r="J172" s="2">
        <v>35</v>
      </c>
      <c r="K172" s="2" t="s">
        <v>70</v>
      </c>
      <c r="L172" s="2" t="s">
        <v>22</v>
      </c>
      <c r="M172" s="3">
        <v>3213.5</v>
      </c>
      <c r="N172" s="4">
        <v>8</v>
      </c>
      <c r="P172" s="5">
        <f>ROUND(IF(Tariftyp="AT",Grundentgelt,Grundentgelt*(1+LZProzent/100)*IRWAZ/35+FWZ),2)</f>
        <v>3470.58</v>
      </c>
      <c r="Q172" s="2">
        <f>VLOOKUP(A172,Resturlaub!Urlaub,4,FALSE)</f>
        <v>5</v>
      </c>
      <c r="R172" s="5">
        <f t="shared" si="8"/>
        <v>159.57</v>
      </c>
      <c r="S172" s="5">
        <f t="shared" si="9"/>
        <v>797.85</v>
      </c>
      <c r="T172" s="2">
        <f>VLOOKUP(A172,Gleitzeitsaldo,5,FALSE)</f>
        <v>0</v>
      </c>
      <c r="U172" s="5">
        <f t="shared" si="10"/>
        <v>22.8</v>
      </c>
      <c r="V172" s="5">
        <f t="shared" si="11"/>
        <v>0</v>
      </c>
    </row>
    <row r="173" spans="1:22" x14ac:dyDescent="0.25">
      <c r="A173" s="2">
        <v>3099</v>
      </c>
      <c r="B173" s="2" t="s">
        <v>324</v>
      </c>
      <c r="C173" s="2" t="s">
        <v>323</v>
      </c>
      <c r="D173" s="2" t="s">
        <v>175</v>
      </c>
      <c r="E173" s="2">
        <v>41000</v>
      </c>
      <c r="F173" s="2" t="s">
        <v>176</v>
      </c>
      <c r="G173" s="2" t="s">
        <v>177</v>
      </c>
      <c r="I173" s="2" t="s">
        <v>20</v>
      </c>
      <c r="J173" s="2">
        <v>35</v>
      </c>
      <c r="K173" s="2" t="s">
        <v>102</v>
      </c>
      <c r="L173" s="2" t="s">
        <v>139</v>
      </c>
      <c r="M173" s="3">
        <v>3918.5</v>
      </c>
      <c r="N173" s="4">
        <v>11</v>
      </c>
      <c r="P173" s="5">
        <f>ROUND(IF(Tariftyp="AT",Grundentgelt,Grundentgelt*(1+LZProzent/100)*IRWAZ/35+FWZ),2)</f>
        <v>4349.54</v>
      </c>
      <c r="Q173" s="2">
        <f>VLOOKUP(A173,Resturlaub!Urlaub,4,FALSE)</f>
        <v>10</v>
      </c>
      <c r="R173" s="5">
        <f t="shared" si="8"/>
        <v>199.98</v>
      </c>
      <c r="S173" s="5">
        <f t="shared" si="9"/>
        <v>1999.8</v>
      </c>
      <c r="T173" s="2">
        <f>VLOOKUP(A173,Gleitzeitsaldo,5,FALSE)</f>
        <v>97.53</v>
      </c>
      <c r="U173" s="5">
        <f t="shared" si="10"/>
        <v>28.57</v>
      </c>
      <c r="V173" s="5">
        <f t="shared" si="11"/>
        <v>2786.43</v>
      </c>
    </row>
    <row r="174" spans="1:22" x14ac:dyDescent="0.25">
      <c r="A174" s="2">
        <v>3100</v>
      </c>
      <c r="B174" s="2" t="s">
        <v>23</v>
      </c>
      <c r="C174" s="2" t="s">
        <v>325</v>
      </c>
      <c r="D174" s="2" t="s">
        <v>175</v>
      </c>
      <c r="E174" s="2">
        <v>41000</v>
      </c>
      <c r="F174" s="2" t="s">
        <v>176</v>
      </c>
      <c r="G174" s="2" t="s">
        <v>177</v>
      </c>
      <c r="I174" s="2" t="s">
        <v>20</v>
      </c>
      <c r="J174" s="2">
        <v>35</v>
      </c>
      <c r="K174" s="2" t="s">
        <v>21</v>
      </c>
      <c r="L174" s="2" t="s">
        <v>22</v>
      </c>
      <c r="M174" s="3">
        <v>2608</v>
      </c>
      <c r="N174" s="4">
        <v>12</v>
      </c>
      <c r="P174" s="5">
        <f>ROUND(IF(Tariftyp="AT",Grundentgelt,Grundentgelt*(1+LZProzent/100)*IRWAZ/35+FWZ),2)</f>
        <v>2920.96</v>
      </c>
      <c r="Q174" s="2">
        <f>VLOOKUP(A174,Resturlaub!Urlaub,4,FALSE)</f>
        <v>5</v>
      </c>
      <c r="R174" s="5">
        <f t="shared" si="8"/>
        <v>134.30000000000001</v>
      </c>
      <c r="S174" s="5">
        <f t="shared" si="9"/>
        <v>671.5</v>
      </c>
      <c r="T174" s="2">
        <f>VLOOKUP(A174,Gleitzeitsaldo,5,FALSE)</f>
        <v>0</v>
      </c>
      <c r="U174" s="5">
        <f t="shared" si="10"/>
        <v>19.190000000000001</v>
      </c>
      <c r="V174" s="5">
        <f t="shared" si="11"/>
        <v>0</v>
      </c>
    </row>
    <row r="175" spans="1:22" x14ac:dyDescent="0.25">
      <c r="A175" s="2">
        <v>3101</v>
      </c>
      <c r="B175" s="2" t="s">
        <v>157</v>
      </c>
      <c r="C175" s="2" t="s">
        <v>326</v>
      </c>
      <c r="D175" s="2" t="s">
        <v>96</v>
      </c>
      <c r="E175" s="2">
        <v>48000</v>
      </c>
      <c r="F175" s="2" t="s">
        <v>97</v>
      </c>
      <c r="G175" s="2" t="s">
        <v>105</v>
      </c>
      <c r="I175" s="2" t="s">
        <v>20</v>
      </c>
      <c r="J175" s="2">
        <v>35</v>
      </c>
      <c r="K175" s="2" t="s">
        <v>50</v>
      </c>
      <c r="L175" s="2" t="s">
        <v>103</v>
      </c>
      <c r="M175" s="3">
        <v>3679</v>
      </c>
      <c r="N175" s="4">
        <v>10</v>
      </c>
      <c r="P175" s="5">
        <f>ROUND(IF(Tariftyp="AT",Grundentgelt,Grundentgelt*(1+LZProzent/100)*IRWAZ/35+FWZ),2)</f>
        <v>4046.9</v>
      </c>
      <c r="Q175" s="2">
        <f>VLOOKUP(A175,Resturlaub!Urlaub,4,FALSE)</f>
        <v>1</v>
      </c>
      <c r="R175" s="5">
        <f t="shared" si="8"/>
        <v>186.06</v>
      </c>
      <c r="S175" s="5">
        <f t="shared" si="9"/>
        <v>186.06</v>
      </c>
      <c r="T175" s="2">
        <f>VLOOKUP(A175,Gleitzeitsaldo,5,FALSE)</f>
        <v>42.92</v>
      </c>
      <c r="U175" s="5">
        <f t="shared" si="10"/>
        <v>26.58</v>
      </c>
      <c r="V175" s="7">
        <f t="shared" si="11"/>
        <v>1140.81</v>
      </c>
    </row>
    <row r="176" spans="1:22" x14ac:dyDescent="0.25">
      <c r="A176" s="2">
        <v>3102</v>
      </c>
      <c r="B176" s="2" t="s">
        <v>141</v>
      </c>
      <c r="C176" s="2" t="s">
        <v>326</v>
      </c>
      <c r="D176" s="2" t="s">
        <v>184</v>
      </c>
      <c r="E176" s="2">
        <v>46000</v>
      </c>
      <c r="F176" s="2" t="s">
        <v>185</v>
      </c>
      <c r="G176" s="2" t="s">
        <v>186</v>
      </c>
      <c r="I176" s="2" t="s">
        <v>20</v>
      </c>
      <c r="J176" s="2">
        <v>35</v>
      </c>
      <c r="K176" s="2" t="s">
        <v>85</v>
      </c>
      <c r="L176" s="2" t="s">
        <v>279</v>
      </c>
      <c r="M176" s="3">
        <v>4730</v>
      </c>
      <c r="N176" s="4">
        <v>8</v>
      </c>
      <c r="O176" s="3">
        <v>137</v>
      </c>
      <c r="P176" s="5">
        <f>ROUND(IF(Tariftyp="AT",Grundentgelt,Grundentgelt*(1+LZProzent/100)*IRWAZ/35+FWZ),2)</f>
        <v>5245.4</v>
      </c>
      <c r="Q176" s="2">
        <f>VLOOKUP(A176,Resturlaub!Urlaub,4,FALSE)</f>
        <v>7</v>
      </c>
      <c r="R176" s="5">
        <f t="shared" si="8"/>
        <v>241.17</v>
      </c>
      <c r="S176" s="5">
        <f t="shared" si="9"/>
        <v>1688.19</v>
      </c>
      <c r="T176" s="2">
        <f>VLOOKUP(A176,Gleitzeitsaldo,5,FALSE)</f>
        <v>0</v>
      </c>
      <c r="U176" s="5">
        <f t="shared" si="10"/>
        <v>34.450000000000003</v>
      </c>
      <c r="V176" s="5">
        <f t="shared" si="11"/>
        <v>0</v>
      </c>
    </row>
    <row r="177" spans="1:22" x14ac:dyDescent="0.25">
      <c r="A177" s="2">
        <v>3103</v>
      </c>
      <c r="B177" s="2" t="s">
        <v>55</v>
      </c>
      <c r="C177" s="2" t="s">
        <v>327</v>
      </c>
      <c r="D177" s="2" t="s">
        <v>65</v>
      </c>
      <c r="E177" s="2">
        <v>44000</v>
      </c>
      <c r="F177" s="2" t="s">
        <v>66</v>
      </c>
      <c r="G177" s="2" t="s">
        <v>67</v>
      </c>
      <c r="I177" s="2" t="s">
        <v>20</v>
      </c>
      <c r="J177" s="2">
        <v>35</v>
      </c>
      <c r="K177" s="2" t="s">
        <v>21</v>
      </c>
      <c r="L177" s="2" t="s">
        <v>22</v>
      </c>
      <c r="M177" s="3">
        <v>2608</v>
      </c>
      <c r="N177" s="4">
        <v>9</v>
      </c>
      <c r="O177" s="3">
        <v>237</v>
      </c>
      <c r="P177" s="5">
        <f>ROUND(IF(Tariftyp="AT",Grundentgelt,Grundentgelt*(1+LZProzent/100)*IRWAZ/35+FWZ),2)</f>
        <v>3079.72</v>
      </c>
      <c r="Q177" s="2">
        <f>VLOOKUP(A177,Resturlaub!Urlaub,4,FALSE)</f>
        <v>0</v>
      </c>
      <c r="R177" s="5">
        <f t="shared" si="8"/>
        <v>141.6</v>
      </c>
      <c r="S177" s="5">
        <f t="shared" si="9"/>
        <v>0</v>
      </c>
      <c r="T177" s="2">
        <f>VLOOKUP(A177,Gleitzeitsaldo,5,FALSE)</f>
        <v>0</v>
      </c>
      <c r="U177" s="5">
        <f t="shared" si="10"/>
        <v>20.23</v>
      </c>
      <c r="V177" s="5">
        <f t="shared" si="11"/>
        <v>0</v>
      </c>
    </row>
    <row r="178" spans="1:22" x14ac:dyDescent="0.25">
      <c r="A178" s="2">
        <v>3104</v>
      </c>
      <c r="B178" s="2" t="s">
        <v>236</v>
      </c>
      <c r="C178" s="2" t="s">
        <v>328</v>
      </c>
      <c r="D178" s="2" t="s">
        <v>41</v>
      </c>
      <c r="E178" s="2">
        <v>22010</v>
      </c>
      <c r="F178" s="2" t="s">
        <v>42</v>
      </c>
      <c r="G178" s="2" t="s">
        <v>43</v>
      </c>
      <c r="I178" s="2" t="s">
        <v>54</v>
      </c>
      <c r="J178" s="2">
        <v>40</v>
      </c>
      <c r="M178" s="3">
        <v>5414.68</v>
      </c>
      <c r="N178" s="4"/>
      <c r="P178" s="5">
        <f>ROUND(IF(Tariftyp="AT",Grundentgelt,Grundentgelt*(1+LZProzent/100)*IRWAZ/35+FWZ),2)</f>
        <v>5414.68</v>
      </c>
      <c r="Q178" s="2">
        <f>VLOOKUP(A178,Resturlaub!Urlaub,4,FALSE)</f>
        <v>1</v>
      </c>
      <c r="R178" s="5">
        <f t="shared" si="8"/>
        <v>248.95</v>
      </c>
      <c r="S178" s="5">
        <f t="shared" si="9"/>
        <v>248.95</v>
      </c>
      <c r="T178" s="2">
        <f>VLOOKUP(A178,Gleitzeitsaldo,5,FALSE)</f>
        <v>44.89</v>
      </c>
      <c r="U178" s="5">
        <f t="shared" si="10"/>
        <v>31.12</v>
      </c>
      <c r="V178" s="5">
        <f t="shared" si="11"/>
        <v>1396.98</v>
      </c>
    </row>
    <row r="179" spans="1:22" x14ac:dyDescent="0.25">
      <c r="A179" s="2">
        <v>3105</v>
      </c>
      <c r="B179" s="2" t="s">
        <v>52</v>
      </c>
      <c r="C179" s="2" t="s">
        <v>329</v>
      </c>
      <c r="D179" s="2" t="s">
        <v>184</v>
      </c>
      <c r="E179" s="2">
        <v>46000</v>
      </c>
      <c r="F179" s="2" t="s">
        <v>185</v>
      </c>
      <c r="G179" s="2" t="s">
        <v>186</v>
      </c>
      <c r="I179" s="2" t="s">
        <v>20</v>
      </c>
      <c r="J179" s="2">
        <v>40</v>
      </c>
      <c r="K179" s="2" t="s">
        <v>107</v>
      </c>
      <c r="L179" s="2" t="s">
        <v>22</v>
      </c>
      <c r="M179" s="3">
        <v>2123.5</v>
      </c>
      <c r="N179" s="4">
        <v>10</v>
      </c>
      <c r="P179" s="5">
        <f>ROUND(IF(Tariftyp="AT",Grundentgelt,Grundentgelt*(1+LZProzent/100)*IRWAZ/35+FWZ),2)</f>
        <v>2669.54</v>
      </c>
      <c r="Q179" s="2">
        <f>VLOOKUP(A179,Resturlaub!Urlaub,4,FALSE)</f>
        <v>10</v>
      </c>
      <c r="R179" s="5">
        <f t="shared" si="8"/>
        <v>122.74</v>
      </c>
      <c r="S179" s="5">
        <f t="shared" si="9"/>
        <v>1227.4000000000001</v>
      </c>
      <c r="T179" s="2">
        <f>VLOOKUP(A179,Gleitzeitsaldo,5,FALSE)</f>
        <v>59.48</v>
      </c>
      <c r="U179" s="5">
        <f t="shared" si="10"/>
        <v>15.34</v>
      </c>
      <c r="V179" s="5">
        <f t="shared" si="11"/>
        <v>912.42</v>
      </c>
    </row>
    <row r="180" spans="1:22" x14ac:dyDescent="0.25">
      <c r="A180" s="2">
        <v>3106</v>
      </c>
      <c r="B180" s="2" t="s">
        <v>75</v>
      </c>
      <c r="C180" s="2" t="s">
        <v>329</v>
      </c>
      <c r="D180" s="2" t="s">
        <v>166</v>
      </c>
      <c r="E180" s="2">
        <v>26000</v>
      </c>
      <c r="F180" s="2" t="s">
        <v>167</v>
      </c>
      <c r="G180" s="2" t="s">
        <v>168</v>
      </c>
      <c r="I180" s="2" t="s">
        <v>20</v>
      </c>
      <c r="J180" s="2">
        <v>35</v>
      </c>
      <c r="K180" s="2" t="s">
        <v>50</v>
      </c>
      <c r="L180" s="2" t="s">
        <v>103</v>
      </c>
      <c r="M180" s="3">
        <v>3679</v>
      </c>
      <c r="N180" s="4">
        <v>10</v>
      </c>
      <c r="P180" s="5">
        <f>ROUND(IF(Tariftyp="AT",Grundentgelt,Grundentgelt*(1+LZProzent/100)*IRWAZ/35+FWZ),2)</f>
        <v>4046.9</v>
      </c>
      <c r="Q180" s="2">
        <f>VLOOKUP(A180,Resturlaub!Urlaub,4,FALSE)</f>
        <v>0</v>
      </c>
      <c r="R180" s="5">
        <f t="shared" si="8"/>
        <v>186.06</v>
      </c>
      <c r="S180" s="5">
        <f t="shared" si="9"/>
        <v>0</v>
      </c>
      <c r="T180" s="2">
        <f>VLOOKUP(A180,Gleitzeitsaldo,5,FALSE)</f>
        <v>71.61</v>
      </c>
      <c r="U180" s="5">
        <f t="shared" si="10"/>
        <v>26.58</v>
      </c>
      <c r="V180" s="5">
        <f t="shared" si="11"/>
        <v>1903.39</v>
      </c>
    </row>
    <row r="181" spans="1:22" x14ac:dyDescent="0.25">
      <c r="A181" s="2">
        <v>3108</v>
      </c>
      <c r="B181" s="2" t="s">
        <v>141</v>
      </c>
      <c r="C181" s="2" t="s">
        <v>329</v>
      </c>
      <c r="D181" s="2" t="s">
        <v>175</v>
      </c>
      <c r="E181" s="2">
        <v>41000</v>
      </c>
      <c r="F181" s="2" t="s">
        <v>176</v>
      </c>
      <c r="G181" s="2" t="s">
        <v>177</v>
      </c>
      <c r="I181" s="2" t="s">
        <v>20</v>
      </c>
      <c r="J181" s="2">
        <v>35</v>
      </c>
      <c r="K181" s="2" t="s">
        <v>77</v>
      </c>
      <c r="L181" s="2" t="s">
        <v>22</v>
      </c>
      <c r="M181" s="3">
        <v>2224</v>
      </c>
      <c r="N181" s="4">
        <v>10</v>
      </c>
      <c r="O181" s="3">
        <v>222</v>
      </c>
      <c r="P181" s="5">
        <f>ROUND(IF(Tariftyp="AT",Grundentgelt,Grundentgelt*(1+LZProzent/100)*IRWAZ/35+FWZ),2)</f>
        <v>2668.4</v>
      </c>
      <c r="Q181" s="2">
        <f>VLOOKUP(A181,Resturlaub!Urlaub,4,FALSE)</f>
        <v>10</v>
      </c>
      <c r="R181" s="5">
        <f t="shared" si="8"/>
        <v>122.69</v>
      </c>
      <c r="S181" s="5">
        <f t="shared" si="9"/>
        <v>1226.9000000000001</v>
      </c>
      <c r="T181" s="2">
        <f>VLOOKUP(A181,Gleitzeitsaldo,5,FALSE)</f>
        <v>0</v>
      </c>
      <c r="U181" s="5">
        <f t="shared" si="10"/>
        <v>17.53</v>
      </c>
      <c r="V181" s="5">
        <f t="shared" si="11"/>
        <v>0</v>
      </c>
    </row>
    <row r="182" spans="1:22" x14ac:dyDescent="0.25">
      <c r="A182" s="2">
        <v>3111</v>
      </c>
      <c r="B182" s="2" t="s">
        <v>330</v>
      </c>
      <c r="C182" s="2" t="s">
        <v>331</v>
      </c>
      <c r="D182" s="2" t="s">
        <v>25</v>
      </c>
      <c r="E182" s="2">
        <v>25000</v>
      </c>
      <c r="F182" s="2" t="s">
        <v>26</v>
      </c>
      <c r="G182" s="2" t="s">
        <v>27</v>
      </c>
      <c r="I182" s="2" t="s">
        <v>20</v>
      </c>
      <c r="J182" s="2">
        <v>35</v>
      </c>
      <c r="K182" s="2" t="s">
        <v>107</v>
      </c>
      <c r="L182" s="2" t="s">
        <v>22</v>
      </c>
      <c r="M182" s="3">
        <v>2123.5</v>
      </c>
      <c r="N182" s="4">
        <v>12</v>
      </c>
      <c r="P182" s="5">
        <f>ROUND(IF(Tariftyp="AT",Grundentgelt,Grundentgelt*(1+LZProzent/100)*IRWAZ/35+FWZ),2)</f>
        <v>2378.3200000000002</v>
      </c>
      <c r="Q182" s="2">
        <f>VLOOKUP(A182,Resturlaub!Urlaub,4,FALSE)</f>
        <v>0</v>
      </c>
      <c r="R182" s="5">
        <f t="shared" si="8"/>
        <v>109.35</v>
      </c>
      <c r="S182" s="5">
        <f t="shared" si="9"/>
        <v>0</v>
      </c>
      <c r="T182" s="2">
        <f>VLOOKUP(A182,Gleitzeitsaldo,5,FALSE)</f>
        <v>57.35</v>
      </c>
      <c r="U182" s="5">
        <f t="shared" si="10"/>
        <v>15.62</v>
      </c>
      <c r="V182" s="5">
        <f t="shared" si="11"/>
        <v>895.81</v>
      </c>
    </row>
    <row r="183" spans="1:22" x14ac:dyDescent="0.25">
      <c r="A183" s="2">
        <v>3112</v>
      </c>
      <c r="B183" s="2" t="s">
        <v>199</v>
      </c>
      <c r="C183" s="2" t="s">
        <v>332</v>
      </c>
      <c r="D183" s="2" t="s">
        <v>41</v>
      </c>
      <c r="E183" s="2">
        <v>22030</v>
      </c>
      <c r="F183" s="2" t="s">
        <v>209</v>
      </c>
      <c r="G183" s="2" t="s">
        <v>43</v>
      </c>
      <c r="I183" s="2" t="s">
        <v>20</v>
      </c>
      <c r="J183" s="2">
        <v>35</v>
      </c>
      <c r="K183" s="2" t="s">
        <v>74</v>
      </c>
      <c r="L183" s="2" t="s">
        <v>22</v>
      </c>
      <c r="M183" s="3">
        <v>2042</v>
      </c>
      <c r="N183" s="4">
        <v>9</v>
      </c>
      <c r="O183" s="3">
        <v>104</v>
      </c>
      <c r="P183" s="5">
        <f>ROUND(IF(Tariftyp="AT",Grundentgelt,Grundentgelt*(1+LZProzent/100)*IRWAZ/35+FWZ),2)</f>
        <v>2329.7800000000002</v>
      </c>
      <c r="Q183" s="2">
        <f>VLOOKUP(A183,Resturlaub!Urlaub,4,FALSE)</f>
        <v>7</v>
      </c>
      <c r="R183" s="5">
        <f t="shared" si="8"/>
        <v>107.12</v>
      </c>
      <c r="S183" s="5">
        <f t="shared" si="9"/>
        <v>749.84</v>
      </c>
      <c r="T183" s="2">
        <f>VLOOKUP(A183,Gleitzeitsaldo,5,FALSE)</f>
        <v>46.45</v>
      </c>
      <c r="U183" s="5">
        <f t="shared" si="10"/>
        <v>15.3</v>
      </c>
      <c r="V183" s="5">
        <f t="shared" si="11"/>
        <v>710.69</v>
      </c>
    </row>
    <row r="184" spans="1:22" x14ac:dyDescent="0.25">
      <c r="A184" s="2">
        <v>3113</v>
      </c>
      <c r="B184" s="2" t="s">
        <v>333</v>
      </c>
      <c r="C184" s="2" t="s">
        <v>334</v>
      </c>
      <c r="D184" s="2" t="s">
        <v>175</v>
      </c>
      <c r="E184" s="2">
        <v>41000</v>
      </c>
      <c r="F184" s="2" t="s">
        <v>176</v>
      </c>
      <c r="G184" s="2" t="s">
        <v>177</v>
      </c>
      <c r="I184" s="2" t="s">
        <v>20</v>
      </c>
      <c r="J184" s="2">
        <v>35</v>
      </c>
      <c r="K184" s="2" t="s">
        <v>118</v>
      </c>
      <c r="L184" s="2" t="s">
        <v>22</v>
      </c>
      <c r="M184" s="3">
        <v>2066.5</v>
      </c>
      <c r="N184" s="4">
        <v>11</v>
      </c>
      <c r="P184" s="5">
        <f>ROUND(IF(Tariftyp="AT",Grundentgelt,Grundentgelt*(1+LZProzent/100)*IRWAZ/35+FWZ),2)</f>
        <v>2293.8200000000002</v>
      </c>
      <c r="Q184" s="2">
        <f>VLOOKUP(A184,Resturlaub!Urlaub,4,FALSE)</f>
        <v>0</v>
      </c>
      <c r="R184" s="5">
        <f t="shared" si="8"/>
        <v>105.46</v>
      </c>
      <c r="S184" s="5">
        <f t="shared" si="9"/>
        <v>0</v>
      </c>
      <c r="T184" s="2">
        <f>VLOOKUP(A184,Gleitzeitsaldo,5,FALSE)</f>
        <v>65.599999999999994</v>
      </c>
      <c r="U184" s="5">
        <f t="shared" si="10"/>
        <v>15.07</v>
      </c>
      <c r="V184" s="5">
        <f t="shared" si="11"/>
        <v>988.59</v>
      </c>
    </row>
    <row r="185" spans="1:22" x14ac:dyDescent="0.25">
      <c r="A185" s="2">
        <v>3117</v>
      </c>
      <c r="B185" s="2" t="s">
        <v>215</v>
      </c>
      <c r="C185" s="2" t="s">
        <v>335</v>
      </c>
      <c r="D185" s="2" t="s">
        <v>184</v>
      </c>
      <c r="E185" s="2">
        <v>46000</v>
      </c>
      <c r="F185" s="2" t="s">
        <v>185</v>
      </c>
      <c r="G185" s="2" t="s">
        <v>186</v>
      </c>
      <c r="I185" s="2" t="s">
        <v>20</v>
      </c>
      <c r="J185" s="2">
        <v>35</v>
      </c>
      <c r="K185" s="2" t="s">
        <v>44</v>
      </c>
      <c r="L185" s="2" t="s">
        <v>22</v>
      </c>
      <c r="M185" s="3">
        <v>2091</v>
      </c>
      <c r="N185" s="4">
        <v>12</v>
      </c>
      <c r="P185" s="5">
        <f>ROUND(IF(Tariftyp="AT",Grundentgelt,Grundentgelt*(1+LZProzent/100)*IRWAZ/35+FWZ),2)</f>
        <v>2341.92</v>
      </c>
      <c r="Q185" s="2">
        <f>VLOOKUP(A185,Resturlaub!Urlaub,4,FALSE)</f>
        <v>0</v>
      </c>
      <c r="R185" s="5">
        <f t="shared" si="8"/>
        <v>107.67</v>
      </c>
      <c r="S185" s="5">
        <f t="shared" si="9"/>
        <v>0</v>
      </c>
      <c r="T185" s="2">
        <f>VLOOKUP(A185,Gleitzeitsaldo,5,FALSE)</f>
        <v>54.23</v>
      </c>
      <c r="U185" s="5">
        <f t="shared" si="10"/>
        <v>15.38</v>
      </c>
      <c r="V185" s="5">
        <f t="shared" si="11"/>
        <v>834.06</v>
      </c>
    </row>
    <row r="186" spans="1:22" x14ac:dyDescent="0.25">
      <c r="A186" s="2">
        <v>3118</v>
      </c>
      <c r="B186" s="2" t="s">
        <v>52</v>
      </c>
      <c r="C186" s="2" t="s">
        <v>336</v>
      </c>
      <c r="D186" s="2" t="s">
        <v>41</v>
      </c>
      <c r="E186" s="2">
        <v>22010</v>
      </c>
      <c r="F186" s="2" t="s">
        <v>42</v>
      </c>
      <c r="G186" s="2" t="s">
        <v>43</v>
      </c>
      <c r="I186" s="2" t="s">
        <v>20</v>
      </c>
      <c r="J186" s="2">
        <v>35</v>
      </c>
      <c r="K186" s="2" t="s">
        <v>107</v>
      </c>
      <c r="L186" s="2" t="s">
        <v>22</v>
      </c>
      <c r="M186" s="3">
        <v>2123.5</v>
      </c>
      <c r="N186" s="4">
        <v>10</v>
      </c>
      <c r="O186" s="3">
        <v>254</v>
      </c>
      <c r="P186" s="5">
        <f>ROUND(IF(Tariftyp="AT",Grundentgelt,Grundentgelt*(1+LZProzent/100)*IRWAZ/35+FWZ),2)</f>
        <v>2589.85</v>
      </c>
      <c r="Q186" s="2">
        <f>VLOOKUP(A186,Resturlaub!Urlaub,4,FALSE)</f>
        <v>0</v>
      </c>
      <c r="R186" s="5">
        <f t="shared" si="8"/>
        <v>119.07</v>
      </c>
      <c r="S186" s="5">
        <f t="shared" si="9"/>
        <v>0</v>
      </c>
      <c r="T186" s="2">
        <f>VLOOKUP(A186,Gleitzeitsaldo,5,FALSE)</f>
        <v>42.82</v>
      </c>
      <c r="U186" s="5">
        <f t="shared" si="10"/>
        <v>17.010000000000002</v>
      </c>
      <c r="V186" s="5">
        <f t="shared" si="11"/>
        <v>728.37</v>
      </c>
    </row>
    <row r="187" spans="1:22" x14ac:dyDescent="0.25">
      <c r="A187" s="2">
        <v>3119</v>
      </c>
      <c r="B187" s="2" t="s">
        <v>337</v>
      </c>
      <c r="C187" s="2" t="s">
        <v>338</v>
      </c>
      <c r="D187" s="2" t="s">
        <v>175</v>
      </c>
      <c r="E187" s="2">
        <v>41000</v>
      </c>
      <c r="F187" s="2" t="s">
        <v>176</v>
      </c>
      <c r="G187" s="2" t="s">
        <v>177</v>
      </c>
      <c r="I187" s="2" t="s">
        <v>20</v>
      </c>
      <c r="J187" s="2">
        <v>35</v>
      </c>
      <c r="K187" s="2" t="s">
        <v>57</v>
      </c>
      <c r="L187" s="2" t="s">
        <v>22</v>
      </c>
      <c r="M187" s="3">
        <v>2413</v>
      </c>
      <c r="N187" s="4">
        <v>12</v>
      </c>
      <c r="P187" s="5">
        <f>ROUND(IF(Tariftyp="AT",Grundentgelt,Grundentgelt*(1+LZProzent/100)*IRWAZ/35+FWZ),2)</f>
        <v>2702.56</v>
      </c>
      <c r="Q187" s="2">
        <f>VLOOKUP(A187,Resturlaub!Urlaub,4,FALSE)</f>
        <v>7</v>
      </c>
      <c r="R187" s="5">
        <f t="shared" si="8"/>
        <v>124.26</v>
      </c>
      <c r="S187" s="5">
        <f t="shared" si="9"/>
        <v>869.82</v>
      </c>
      <c r="T187" s="2">
        <f>VLOOKUP(A187,Gleitzeitsaldo,5,FALSE)</f>
        <v>61.76</v>
      </c>
      <c r="U187" s="5">
        <f t="shared" si="10"/>
        <v>17.75</v>
      </c>
      <c r="V187" s="5">
        <f t="shared" si="11"/>
        <v>1096.24</v>
      </c>
    </row>
    <row r="188" spans="1:22" x14ac:dyDescent="0.25">
      <c r="A188" s="2">
        <v>3120</v>
      </c>
      <c r="B188" s="2" t="s">
        <v>199</v>
      </c>
      <c r="C188" s="2" t="s">
        <v>339</v>
      </c>
      <c r="D188" s="2" t="s">
        <v>166</v>
      </c>
      <c r="E188" s="2">
        <v>26000</v>
      </c>
      <c r="F188" s="2" t="s">
        <v>167</v>
      </c>
      <c r="G188" s="2" t="s">
        <v>168</v>
      </c>
      <c r="I188" s="2" t="s">
        <v>20</v>
      </c>
      <c r="J188" s="2">
        <v>35</v>
      </c>
      <c r="K188" s="2" t="s">
        <v>102</v>
      </c>
      <c r="L188" s="2" t="s">
        <v>182</v>
      </c>
      <c r="M188" s="3">
        <v>3701</v>
      </c>
      <c r="N188" s="4">
        <v>9</v>
      </c>
      <c r="P188" s="5">
        <f>ROUND(IF(Tariftyp="AT",Grundentgelt,Grundentgelt*(1+LZProzent/100)*IRWAZ/35+FWZ),2)</f>
        <v>4034.09</v>
      </c>
      <c r="Q188" s="2">
        <f>VLOOKUP(A188,Resturlaub!Urlaub,4,FALSE)</f>
        <v>7</v>
      </c>
      <c r="R188" s="5">
        <f t="shared" si="8"/>
        <v>185.48</v>
      </c>
      <c r="S188" s="5">
        <f t="shared" si="9"/>
        <v>1298.3599999999999</v>
      </c>
      <c r="T188" s="2">
        <f>VLOOKUP(A188,Gleitzeitsaldo,5,FALSE)</f>
        <v>0</v>
      </c>
      <c r="U188" s="5">
        <f t="shared" si="10"/>
        <v>26.5</v>
      </c>
      <c r="V188" s="5">
        <f t="shared" si="11"/>
        <v>0</v>
      </c>
    </row>
    <row r="189" spans="1:22" x14ac:dyDescent="0.25">
      <c r="A189" s="2">
        <v>3121</v>
      </c>
      <c r="B189" s="2" t="s">
        <v>256</v>
      </c>
      <c r="C189" s="2" t="s">
        <v>340</v>
      </c>
      <c r="D189" s="2" t="s">
        <v>175</v>
      </c>
      <c r="E189" s="2">
        <v>41000</v>
      </c>
      <c r="F189" s="2" t="s">
        <v>176</v>
      </c>
      <c r="G189" s="2" t="s">
        <v>177</v>
      </c>
      <c r="I189" s="2" t="s">
        <v>20</v>
      </c>
      <c r="J189" s="2">
        <v>35</v>
      </c>
      <c r="K189" s="2" t="s">
        <v>44</v>
      </c>
      <c r="L189" s="2" t="s">
        <v>22</v>
      </c>
      <c r="M189" s="3">
        <v>2091</v>
      </c>
      <c r="N189" s="4">
        <v>8</v>
      </c>
      <c r="P189" s="5">
        <f>ROUND(IF(Tariftyp="AT",Grundentgelt,Grundentgelt*(1+LZProzent/100)*IRWAZ/35+FWZ),2)</f>
        <v>2258.2800000000002</v>
      </c>
      <c r="Q189" s="2">
        <f>VLOOKUP(A189,Resturlaub!Urlaub,4,FALSE)</f>
        <v>8</v>
      </c>
      <c r="R189" s="5">
        <f t="shared" si="8"/>
        <v>103.83</v>
      </c>
      <c r="S189" s="5">
        <f t="shared" si="9"/>
        <v>830.64</v>
      </c>
      <c r="T189" s="2">
        <f>VLOOKUP(A189,Gleitzeitsaldo,5,FALSE)</f>
        <v>16.73</v>
      </c>
      <c r="U189" s="5">
        <f t="shared" si="10"/>
        <v>14.83</v>
      </c>
      <c r="V189" s="5">
        <f t="shared" si="11"/>
        <v>248.11</v>
      </c>
    </row>
    <row r="190" spans="1:22" x14ac:dyDescent="0.25">
      <c r="A190" s="2">
        <v>3122</v>
      </c>
      <c r="B190" s="2" t="s">
        <v>55</v>
      </c>
      <c r="C190" s="2" t="s">
        <v>341</v>
      </c>
      <c r="D190" s="2" t="s">
        <v>184</v>
      </c>
      <c r="E190" s="2">
        <v>46000</v>
      </c>
      <c r="F190" s="2" t="s">
        <v>185</v>
      </c>
      <c r="G190" s="2" t="s">
        <v>186</v>
      </c>
      <c r="I190" s="2" t="s">
        <v>20</v>
      </c>
      <c r="J190" s="2">
        <v>35</v>
      </c>
      <c r="K190" s="2" t="s">
        <v>70</v>
      </c>
      <c r="L190" s="2" t="s">
        <v>22</v>
      </c>
      <c r="M190" s="3">
        <v>3213.5</v>
      </c>
      <c r="N190" s="4">
        <v>12</v>
      </c>
      <c r="P190" s="5">
        <f>ROUND(IF(Tariftyp="AT",Grundentgelt,Grundentgelt*(1+LZProzent/100)*IRWAZ/35+FWZ),2)</f>
        <v>3599.12</v>
      </c>
      <c r="Q190" s="2">
        <f>VLOOKUP(A190,Resturlaub!Urlaub,4,FALSE)</f>
        <v>1</v>
      </c>
      <c r="R190" s="5">
        <f t="shared" si="8"/>
        <v>165.48</v>
      </c>
      <c r="S190" s="5">
        <f t="shared" si="9"/>
        <v>165.48</v>
      </c>
      <c r="T190" s="2">
        <f>VLOOKUP(A190,Gleitzeitsaldo,5,FALSE)</f>
        <v>78.02</v>
      </c>
      <c r="U190" s="5">
        <f t="shared" si="10"/>
        <v>23.64</v>
      </c>
      <c r="V190" s="5">
        <f t="shared" si="11"/>
        <v>1844.39</v>
      </c>
    </row>
    <row r="191" spans="1:22" x14ac:dyDescent="0.25">
      <c r="A191" s="2">
        <v>3123</v>
      </c>
      <c r="B191" s="2" t="s">
        <v>171</v>
      </c>
      <c r="C191" s="2" t="s">
        <v>342</v>
      </c>
      <c r="D191" s="2" t="s">
        <v>25</v>
      </c>
      <c r="E191" s="2">
        <v>25000</v>
      </c>
      <c r="F191" s="2" t="s">
        <v>26</v>
      </c>
      <c r="G191" s="2" t="s">
        <v>27</v>
      </c>
      <c r="I191" s="2" t="s">
        <v>20</v>
      </c>
      <c r="J191" s="2">
        <v>35</v>
      </c>
      <c r="K191" s="2" t="s">
        <v>131</v>
      </c>
      <c r="L191" s="2" t="s">
        <v>22</v>
      </c>
      <c r="M191" s="3">
        <v>2294</v>
      </c>
      <c r="N191" s="4">
        <v>12</v>
      </c>
      <c r="P191" s="5">
        <f>ROUND(IF(Tariftyp="AT",Grundentgelt,Grundentgelt*(1+LZProzent/100)*IRWAZ/35+FWZ),2)</f>
        <v>2569.2800000000002</v>
      </c>
      <c r="Q191" s="2">
        <f>VLOOKUP(A191,Resturlaub!Urlaub,4,FALSE)</f>
        <v>4</v>
      </c>
      <c r="R191" s="5">
        <f t="shared" si="8"/>
        <v>118.13</v>
      </c>
      <c r="S191" s="5">
        <f t="shared" si="9"/>
        <v>472.52</v>
      </c>
      <c r="T191" s="2">
        <f>VLOOKUP(A191,Gleitzeitsaldo,5,FALSE)</f>
        <v>66.650000000000006</v>
      </c>
      <c r="U191" s="5">
        <f t="shared" si="10"/>
        <v>16.88</v>
      </c>
      <c r="V191" s="5">
        <f t="shared" si="11"/>
        <v>1125.05</v>
      </c>
    </row>
    <row r="192" spans="1:22" x14ac:dyDescent="0.25">
      <c r="A192" s="2">
        <v>3125</v>
      </c>
      <c r="B192" s="2" t="s">
        <v>204</v>
      </c>
      <c r="C192" s="2" t="s">
        <v>343</v>
      </c>
      <c r="D192" s="2" t="s">
        <v>166</v>
      </c>
      <c r="E192" s="2">
        <v>26000</v>
      </c>
      <c r="F192" s="2" t="s">
        <v>167</v>
      </c>
      <c r="G192" s="2" t="s">
        <v>168</v>
      </c>
      <c r="I192" s="2" t="s">
        <v>20</v>
      </c>
      <c r="J192" s="2">
        <v>35</v>
      </c>
      <c r="K192" s="2" t="s">
        <v>28</v>
      </c>
      <c r="L192" s="2" t="s">
        <v>22</v>
      </c>
      <c r="M192" s="3">
        <v>2167.5</v>
      </c>
      <c r="N192" s="4">
        <v>8</v>
      </c>
      <c r="P192" s="5">
        <f>ROUND(IF(Tariftyp="AT",Grundentgelt,Grundentgelt*(1+LZProzent/100)*IRWAZ/35+FWZ),2)</f>
        <v>2340.9</v>
      </c>
      <c r="Q192" s="2">
        <f>VLOOKUP(A192,Resturlaub!Urlaub,4,FALSE)</f>
        <v>3</v>
      </c>
      <c r="R192" s="5">
        <f t="shared" si="8"/>
        <v>107.63</v>
      </c>
      <c r="S192" s="5">
        <f t="shared" si="9"/>
        <v>322.89</v>
      </c>
      <c r="T192" s="2">
        <f>VLOOKUP(A192,Gleitzeitsaldo,5,FALSE)</f>
        <v>34.54</v>
      </c>
      <c r="U192" s="5">
        <f t="shared" si="10"/>
        <v>15.38</v>
      </c>
      <c r="V192" s="5">
        <f t="shared" si="11"/>
        <v>531.23</v>
      </c>
    </row>
    <row r="193" spans="1:22" x14ac:dyDescent="0.25">
      <c r="A193" s="2">
        <v>3126</v>
      </c>
      <c r="B193" s="2" t="s">
        <v>52</v>
      </c>
      <c r="C193" s="2" t="s">
        <v>344</v>
      </c>
      <c r="D193" s="2" t="s">
        <v>175</v>
      </c>
      <c r="E193" s="2">
        <v>41000</v>
      </c>
      <c r="F193" s="2" t="s">
        <v>176</v>
      </c>
      <c r="G193" s="2" t="s">
        <v>177</v>
      </c>
      <c r="I193" s="2" t="s">
        <v>20</v>
      </c>
      <c r="J193" s="2">
        <v>35</v>
      </c>
      <c r="K193" s="2" t="s">
        <v>74</v>
      </c>
      <c r="L193" s="2" t="s">
        <v>22</v>
      </c>
      <c r="M193" s="3">
        <v>2042</v>
      </c>
      <c r="N193" s="4">
        <v>10</v>
      </c>
      <c r="O193" s="3">
        <v>80</v>
      </c>
      <c r="P193" s="5">
        <f>ROUND(IF(Tariftyp="AT",Grundentgelt,Grundentgelt*(1+LZProzent/100)*IRWAZ/35+FWZ),2)</f>
        <v>2326.1999999999998</v>
      </c>
      <c r="Q193" s="2">
        <f>VLOOKUP(A193,Resturlaub!Urlaub,4,FALSE)</f>
        <v>8</v>
      </c>
      <c r="R193" s="5">
        <f t="shared" si="8"/>
        <v>106.95</v>
      </c>
      <c r="S193" s="5">
        <f t="shared" si="9"/>
        <v>855.6</v>
      </c>
      <c r="T193" s="2">
        <f>VLOOKUP(A193,Gleitzeitsaldo,5,FALSE)</f>
        <v>49.36</v>
      </c>
      <c r="U193" s="5">
        <f t="shared" si="10"/>
        <v>15.28</v>
      </c>
      <c r="V193" s="5">
        <f t="shared" si="11"/>
        <v>754.22</v>
      </c>
    </row>
    <row r="194" spans="1:22" x14ac:dyDescent="0.25">
      <c r="A194" s="2">
        <v>3128</v>
      </c>
      <c r="B194" s="2" t="s">
        <v>345</v>
      </c>
      <c r="C194" s="2" t="s">
        <v>346</v>
      </c>
      <c r="D194" s="2" t="s">
        <v>65</v>
      </c>
      <c r="E194" s="2">
        <v>44000</v>
      </c>
      <c r="F194" s="2" t="s">
        <v>66</v>
      </c>
      <c r="G194" s="2" t="s">
        <v>67</v>
      </c>
      <c r="I194" s="2" t="s">
        <v>20</v>
      </c>
      <c r="J194" s="2">
        <v>35</v>
      </c>
      <c r="K194" s="2" t="s">
        <v>70</v>
      </c>
      <c r="L194" s="2" t="s">
        <v>22</v>
      </c>
      <c r="M194" s="3">
        <v>3213.5</v>
      </c>
      <c r="N194" s="4">
        <v>12</v>
      </c>
      <c r="P194" s="5">
        <f>ROUND(IF(Tariftyp="AT",Grundentgelt,Grundentgelt*(1+LZProzent/100)*IRWAZ/35+FWZ),2)</f>
        <v>3599.12</v>
      </c>
      <c r="Q194" s="2">
        <f>VLOOKUP(A194,Resturlaub!Urlaub,4,FALSE)</f>
        <v>5</v>
      </c>
      <c r="R194" s="5">
        <f t="shared" si="8"/>
        <v>165.48</v>
      </c>
      <c r="S194" s="5">
        <f t="shared" si="9"/>
        <v>827.4</v>
      </c>
      <c r="T194" s="2">
        <f>VLOOKUP(A194,Gleitzeitsaldo,5,FALSE)</f>
        <v>22.1</v>
      </c>
      <c r="U194" s="5">
        <f t="shared" si="10"/>
        <v>23.64</v>
      </c>
      <c r="V194" s="5">
        <f t="shared" si="11"/>
        <v>522.44000000000005</v>
      </c>
    </row>
    <row r="195" spans="1:22" x14ac:dyDescent="0.25">
      <c r="A195" s="2">
        <v>3129</v>
      </c>
      <c r="B195" s="2" t="s">
        <v>75</v>
      </c>
      <c r="C195" s="2" t="s">
        <v>347</v>
      </c>
      <c r="D195" s="2" t="s">
        <v>62</v>
      </c>
      <c r="E195" s="2">
        <v>65010</v>
      </c>
      <c r="F195" s="2" t="s">
        <v>146</v>
      </c>
      <c r="G195" s="2" t="s">
        <v>375</v>
      </c>
      <c r="I195" s="2" t="s">
        <v>20</v>
      </c>
      <c r="J195" s="2">
        <v>35</v>
      </c>
      <c r="K195" s="2" t="s">
        <v>77</v>
      </c>
      <c r="L195" s="2" t="s">
        <v>22</v>
      </c>
      <c r="M195" s="3">
        <v>2224</v>
      </c>
      <c r="N195" s="4">
        <v>9</v>
      </c>
      <c r="P195" s="5">
        <f>ROUND(IF(Tariftyp="AT",Grundentgelt,Grundentgelt*(1+LZProzent/100)*IRWAZ/35+FWZ),2)</f>
        <v>2424.16</v>
      </c>
      <c r="Q195" s="2">
        <f>VLOOKUP(A195,Resturlaub!Urlaub,4,FALSE)</f>
        <v>4</v>
      </c>
      <c r="R195" s="5">
        <f t="shared" si="8"/>
        <v>111.46</v>
      </c>
      <c r="S195" s="5">
        <f t="shared" si="9"/>
        <v>445.84</v>
      </c>
      <c r="T195" s="2">
        <f>VLOOKUP(A195,Gleitzeitsaldo,5,FALSE)</f>
        <v>0</v>
      </c>
      <c r="U195" s="5">
        <f t="shared" si="10"/>
        <v>15.92</v>
      </c>
      <c r="V195" s="5">
        <f t="shared" si="11"/>
        <v>0</v>
      </c>
    </row>
    <row r="196" spans="1:22" x14ac:dyDescent="0.25">
      <c r="A196" s="2">
        <v>3130</v>
      </c>
      <c r="B196" s="2" t="s">
        <v>89</v>
      </c>
      <c r="C196" s="2" t="s">
        <v>348</v>
      </c>
      <c r="D196" s="2" t="s">
        <v>62</v>
      </c>
      <c r="E196" s="2">
        <v>65010</v>
      </c>
      <c r="F196" s="2" t="s">
        <v>146</v>
      </c>
      <c r="G196" s="2" t="s">
        <v>375</v>
      </c>
      <c r="I196" s="2" t="s">
        <v>20</v>
      </c>
      <c r="J196" s="2">
        <v>35</v>
      </c>
      <c r="K196" s="2" t="s">
        <v>123</v>
      </c>
      <c r="L196" s="2" t="s">
        <v>22</v>
      </c>
      <c r="M196" s="3">
        <v>2866.5</v>
      </c>
      <c r="N196" s="4">
        <v>11</v>
      </c>
      <c r="O196" s="3">
        <v>143</v>
      </c>
      <c r="P196" s="5">
        <f>ROUND(IF(Tariftyp="AT",Grundentgelt,Grundentgelt*(1+LZProzent/100)*IRWAZ/35+FWZ),2)</f>
        <v>3324.82</v>
      </c>
      <c r="Q196" s="2">
        <f>VLOOKUP(A196,Resturlaub!Urlaub,4,FALSE)</f>
        <v>9</v>
      </c>
      <c r="R196" s="5">
        <f t="shared" si="8"/>
        <v>152.87</v>
      </c>
      <c r="S196" s="5">
        <f t="shared" si="9"/>
        <v>1375.83</v>
      </c>
      <c r="T196" s="2">
        <f>VLOOKUP(A196,Gleitzeitsaldo,5,FALSE)</f>
        <v>0</v>
      </c>
      <c r="U196" s="5">
        <f t="shared" si="10"/>
        <v>21.84</v>
      </c>
      <c r="V196" s="5">
        <f t="shared" si="11"/>
        <v>0</v>
      </c>
    </row>
    <row r="197" spans="1:22" x14ac:dyDescent="0.25">
      <c r="A197" s="2">
        <v>3131</v>
      </c>
      <c r="B197" s="2" t="s">
        <v>89</v>
      </c>
      <c r="C197" s="2" t="s">
        <v>349</v>
      </c>
      <c r="D197" s="2" t="s">
        <v>62</v>
      </c>
      <c r="E197" s="2">
        <v>65010</v>
      </c>
      <c r="F197" s="2" t="s">
        <v>146</v>
      </c>
      <c r="G197" s="2" t="s">
        <v>375</v>
      </c>
      <c r="I197" s="2" t="s">
        <v>20</v>
      </c>
      <c r="J197" s="2">
        <v>35</v>
      </c>
      <c r="K197" s="2" t="s">
        <v>77</v>
      </c>
      <c r="L197" s="2" t="s">
        <v>22</v>
      </c>
      <c r="M197" s="3">
        <v>2224</v>
      </c>
      <c r="N197" s="4">
        <v>9</v>
      </c>
      <c r="O197" s="3">
        <v>236</v>
      </c>
      <c r="P197" s="5">
        <f>ROUND(IF(Tariftyp="AT",Grundentgelt,Grundentgelt*(1+LZProzent/100)*IRWAZ/35+FWZ),2)</f>
        <v>2660.16</v>
      </c>
      <c r="Q197" s="2">
        <f>VLOOKUP(A197,Resturlaub!Urlaub,4,FALSE)</f>
        <v>4</v>
      </c>
      <c r="R197" s="5">
        <f t="shared" ref="R197:R199" si="12">ROUND(Monatsentgelt/Tagesfaktor,2)</f>
        <v>122.31</v>
      </c>
      <c r="S197" s="5">
        <f t="shared" ref="S197:S199" si="13">ROUND(Tageswert*Resturlaub,2)</f>
        <v>489.24</v>
      </c>
      <c r="T197" s="2">
        <f>VLOOKUP(A197,Gleitzeitsaldo,5,FALSE)</f>
        <v>5.1100000000000003</v>
      </c>
      <c r="U197" s="5">
        <f t="shared" ref="U197:U199" si="14">ROUND(Monatsentgelt/(IRWAZ*Wochenfaktor),2)</f>
        <v>17.47</v>
      </c>
      <c r="V197" s="5">
        <f t="shared" ref="V197:V199" si="15">ROUND(Gleitzeitstand*Stundenwert,2)</f>
        <v>89.27</v>
      </c>
    </row>
    <row r="198" spans="1:22" x14ac:dyDescent="0.25">
      <c r="A198" s="2">
        <v>3132</v>
      </c>
      <c r="B198" s="2" t="s">
        <v>23</v>
      </c>
      <c r="C198" s="2" t="s">
        <v>350</v>
      </c>
      <c r="D198" s="2" t="s">
        <v>175</v>
      </c>
      <c r="E198" s="2">
        <v>41000</v>
      </c>
      <c r="F198" s="2" t="s">
        <v>176</v>
      </c>
      <c r="G198" s="2" t="s">
        <v>177</v>
      </c>
      <c r="I198" s="2" t="s">
        <v>20</v>
      </c>
      <c r="J198" s="2">
        <v>35</v>
      </c>
      <c r="K198" s="2" t="s">
        <v>74</v>
      </c>
      <c r="L198" s="2" t="s">
        <v>22</v>
      </c>
      <c r="M198" s="3">
        <v>2042</v>
      </c>
      <c r="N198" s="4">
        <v>11</v>
      </c>
      <c r="O198" s="3">
        <v>211</v>
      </c>
      <c r="P198" s="5">
        <f>ROUND(IF(Tariftyp="AT",Grundentgelt,Grundentgelt*(1+LZProzent/100)*IRWAZ/35+FWZ),2)</f>
        <v>2477.62</v>
      </c>
      <c r="Q198" s="2">
        <f>VLOOKUP(A198,Resturlaub!Urlaub,4,FALSE)</f>
        <v>3</v>
      </c>
      <c r="R198" s="5">
        <f t="shared" si="12"/>
        <v>113.91</v>
      </c>
      <c r="S198" s="5">
        <f t="shared" si="13"/>
        <v>341.73</v>
      </c>
      <c r="T198" s="2">
        <f>VLOOKUP(A198,Gleitzeitsaldo,5,FALSE)</f>
        <v>84.47</v>
      </c>
      <c r="U198" s="5">
        <f t="shared" si="14"/>
        <v>16.27</v>
      </c>
      <c r="V198" s="5">
        <f t="shared" si="15"/>
        <v>1374.33</v>
      </c>
    </row>
    <row r="199" spans="1:22" x14ac:dyDescent="0.25">
      <c r="A199" s="2">
        <v>3133</v>
      </c>
      <c r="B199" s="2" t="s">
        <v>171</v>
      </c>
      <c r="C199" s="2" t="s">
        <v>351</v>
      </c>
      <c r="D199" s="2" t="s">
        <v>175</v>
      </c>
      <c r="E199" s="2">
        <v>41000</v>
      </c>
      <c r="F199" s="2" t="s">
        <v>176</v>
      </c>
      <c r="G199" s="2" t="s">
        <v>177</v>
      </c>
      <c r="I199" s="2" t="s">
        <v>20</v>
      </c>
      <c r="J199" s="2">
        <v>35</v>
      </c>
      <c r="K199" s="2" t="s">
        <v>118</v>
      </c>
      <c r="L199" s="2" t="s">
        <v>22</v>
      </c>
      <c r="M199" s="3">
        <v>2066.5</v>
      </c>
      <c r="N199" s="4">
        <v>8</v>
      </c>
      <c r="O199" s="3">
        <v>283</v>
      </c>
      <c r="P199" s="5">
        <f>ROUND(IF(Tariftyp="AT",Grundentgelt,Grundentgelt*(1+LZProzent/100)*IRWAZ/35+FWZ),2)</f>
        <v>2514.8200000000002</v>
      </c>
      <c r="Q199" s="2">
        <f>VLOOKUP(A199,Resturlaub!Urlaub,4,FALSE)</f>
        <v>3</v>
      </c>
      <c r="R199" s="5">
        <f t="shared" si="12"/>
        <v>115.62</v>
      </c>
      <c r="S199" s="5">
        <f t="shared" si="13"/>
        <v>346.86</v>
      </c>
      <c r="T199" s="2">
        <f>VLOOKUP(A199,Gleitzeitsaldo,5,FALSE)</f>
        <v>0</v>
      </c>
      <c r="U199" s="5">
        <f t="shared" si="14"/>
        <v>16.52</v>
      </c>
      <c r="V199" s="5">
        <f t="shared" si="15"/>
        <v>0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4"/>
  <sheetViews>
    <sheetView workbookViewId="0"/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9.85546875" bestFit="1" customWidth="1"/>
    <col min="5" max="5" width="14.85546875" bestFit="1" customWidth="1"/>
  </cols>
  <sheetData>
    <row r="1" spans="1:5" ht="15" x14ac:dyDescent="0.25">
      <c r="A1" s="2" t="s">
        <v>0</v>
      </c>
      <c r="B1" s="2" t="s">
        <v>1</v>
      </c>
      <c r="C1" s="2" t="s">
        <v>352</v>
      </c>
      <c r="D1" s="2" t="s">
        <v>353</v>
      </c>
      <c r="E1" s="2" t="s">
        <v>374</v>
      </c>
    </row>
    <row r="2" spans="1:5" ht="15" x14ac:dyDescent="0.25">
      <c r="A2" s="2">
        <v>2602</v>
      </c>
      <c r="B2" s="2" t="s">
        <v>23</v>
      </c>
      <c r="C2" s="2" t="s">
        <v>266</v>
      </c>
      <c r="D2" s="2">
        <v>0</v>
      </c>
      <c r="E2" s="2">
        <v>30</v>
      </c>
    </row>
    <row r="3" spans="1:5" ht="15" x14ac:dyDescent="0.25">
      <c r="A3" s="2">
        <v>3111</v>
      </c>
      <c r="B3" s="2" t="s">
        <v>330</v>
      </c>
      <c r="C3" s="2" t="s">
        <v>331</v>
      </c>
      <c r="D3" s="2">
        <v>0</v>
      </c>
      <c r="E3" s="2">
        <v>28</v>
      </c>
    </row>
    <row r="4" spans="1:5" ht="15" x14ac:dyDescent="0.25">
      <c r="A4" s="2">
        <v>1193</v>
      </c>
      <c r="B4" s="2" t="s">
        <v>52</v>
      </c>
      <c r="C4" s="2" t="s">
        <v>125</v>
      </c>
      <c r="D4" s="2">
        <v>0</v>
      </c>
      <c r="E4" s="2">
        <v>30</v>
      </c>
    </row>
    <row r="5" spans="1:5" ht="15" x14ac:dyDescent="0.25">
      <c r="A5" s="2">
        <v>2453</v>
      </c>
      <c r="B5" s="2" t="s">
        <v>89</v>
      </c>
      <c r="C5" s="2" t="s">
        <v>358</v>
      </c>
      <c r="D5" s="2">
        <v>0</v>
      </c>
      <c r="E5" s="2">
        <v>30</v>
      </c>
    </row>
    <row r="6" spans="1:5" ht="15" x14ac:dyDescent="0.25">
      <c r="A6" s="2">
        <v>3118</v>
      </c>
      <c r="B6" s="2" t="s">
        <v>52</v>
      </c>
      <c r="C6" s="2" t="s">
        <v>336</v>
      </c>
      <c r="D6" s="2">
        <v>0</v>
      </c>
      <c r="E6" s="2">
        <v>28</v>
      </c>
    </row>
    <row r="7" spans="1:5" ht="15" x14ac:dyDescent="0.25">
      <c r="A7" s="2">
        <v>1229</v>
      </c>
      <c r="B7" s="2" t="s">
        <v>157</v>
      </c>
      <c r="C7" s="2" t="s">
        <v>158</v>
      </c>
      <c r="D7" s="2">
        <v>0</v>
      </c>
      <c r="E7" s="2">
        <v>30</v>
      </c>
    </row>
    <row r="8" spans="1:5" ht="15" x14ac:dyDescent="0.25">
      <c r="A8" s="2">
        <v>1234</v>
      </c>
      <c r="B8" s="2" t="s">
        <v>164</v>
      </c>
      <c r="C8" s="2" t="s">
        <v>165</v>
      </c>
      <c r="D8" s="2">
        <v>0</v>
      </c>
      <c r="E8" s="2">
        <v>30</v>
      </c>
    </row>
    <row r="9" spans="1:5" ht="15" x14ac:dyDescent="0.25">
      <c r="A9" s="2">
        <v>2145</v>
      </c>
      <c r="B9" s="2" t="s">
        <v>80</v>
      </c>
      <c r="C9" s="2" t="s">
        <v>198</v>
      </c>
      <c r="D9" s="2">
        <v>0</v>
      </c>
      <c r="E9" s="2">
        <v>30</v>
      </c>
    </row>
    <row r="10" spans="1:5" ht="15" x14ac:dyDescent="0.25">
      <c r="A10" s="2">
        <v>2444</v>
      </c>
      <c r="B10" s="2" t="s">
        <v>39</v>
      </c>
      <c r="C10" s="2" t="s">
        <v>226</v>
      </c>
      <c r="D10" s="2">
        <v>0</v>
      </c>
      <c r="E10" s="2">
        <v>30</v>
      </c>
    </row>
    <row r="11" spans="1:5" ht="15" x14ac:dyDescent="0.25">
      <c r="A11" s="2">
        <v>2567</v>
      </c>
      <c r="B11" s="2" t="s">
        <v>151</v>
      </c>
      <c r="C11" s="2" t="s">
        <v>262</v>
      </c>
      <c r="D11" s="2">
        <v>0</v>
      </c>
      <c r="E11" s="2">
        <v>30</v>
      </c>
    </row>
    <row r="12" spans="1:5" ht="15" x14ac:dyDescent="0.25">
      <c r="A12" s="2">
        <v>2767</v>
      </c>
      <c r="B12" s="2" t="s">
        <v>23</v>
      </c>
      <c r="C12" s="2" t="s">
        <v>285</v>
      </c>
      <c r="D12" s="2">
        <v>0</v>
      </c>
      <c r="E12" s="2">
        <v>30</v>
      </c>
    </row>
    <row r="13" spans="1:5" ht="15" x14ac:dyDescent="0.25">
      <c r="A13" s="2">
        <v>3106</v>
      </c>
      <c r="B13" s="2" t="s">
        <v>75</v>
      </c>
      <c r="C13" s="2" t="s">
        <v>329</v>
      </c>
      <c r="D13" s="2">
        <v>0</v>
      </c>
      <c r="E13" s="2">
        <v>30</v>
      </c>
    </row>
    <row r="14" spans="1:5" ht="15" x14ac:dyDescent="0.25">
      <c r="A14" s="2">
        <v>1162</v>
      </c>
      <c r="B14" s="2" t="s">
        <v>363</v>
      </c>
      <c r="C14" s="2" t="s">
        <v>110</v>
      </c>
      <c r="D14" s="2">
        <v>0</v>
      </c>
      <c r="E14" s="2">
        <v>30</v>
      </c>
    </row>
    <row r="15" spans="1:5" ht="15" x14ac:dyDescent="0.25">
      <c r="A15" s="2">
        <v>2452</v>
      </c>
      <c r="B15" s="2" t="s">
        <v>234</v>
      </c>
      <c r="C15" s="2" t="s">
        <v>235</v>
      </c>
      <c r="D15" s="2">
        <v>0</v>
      </c>
      <c r="E15" s="2">
        <v>30</v>
      </c>
    </row>
    <row r="16" spans="1:5" ht="15" x14ac:dyDescent="0.25">
      <c r="A16" s="2">
        <v>2735</v>
      </c>
      <c r="B16" s="2" t="s">
        <v>199</v>
      </c>
      <c r="C16" s="2" t="s">
        <v>283</v>
      </c>
      <c r="D16" s="2">
        <v>0</v>
      </c>
      <c r="E16" s="2">
        <v>30</v>
      </c>
    </row>
    <row r="17" spans="1:5" ht="15" x14ac:dyDescent="0.25">
      <c r="A17" s="2">
        <v>2969</v>
      </c>
      <c r="B17" s="2" t="s">
        <v>52</v>
      </c>
      <c r="C17" s="2" t="s">
        <v>292</v>
      </c>
      <c r="D17" s="2">
        <v>0</v>
      </c>
      <c r="E17" s="2">
        <v>30</v>
      </c>
    </row>
    <row r="18" spans="1:5" ht="15" x14ac:dyDescent="0.25">
      <c r="A18" s="2">
        <v>2990</v>
      </c>
      <c r="B18" s="2" t="s">
        <v>52</v>
      </c>
      <c r="C18" s="2" t="s">
        <v>293</v>
      </c>
      <c r="D18" s="2">
        <v>0</v>
      </c>
      <c r="E18" s="2">
        <v>30</v>
      </c>
    </row>
    <row r="19" spans="1:5" ht="15" x14ac:dyDescent="0.25">
      <c r="A19" s="2">
        <v>3084</v>
      </c>
      <c r="B19" s="2" t="s">
        <v>89</v>
      </c>
      <c r="C19" s="2" t="s">
        <v>317</v>
      </c>
      <c r="D19" s="2">
        <v>0</v>
      </c>
      <c r="E19" s="2">
        <v>30</v>
      </c>
    </row>
    <row r="20" spans="1:5" ht="15" x14ac:dyDescent="0.25">
      <c r="A20" s="2">
        <v>3113</v>
      </c>
      <c r="B20" s="2" t="s">
        <v>236</v>
      </c>
      <c r="C20" s="2" t="s">
        <v>334</v>
      </c>
      <c r="D20" s="2">
        <v>0</v>
      </c>
      <c r="E20" s="2">
        <v>30</v>
      </c>
    </row>
    <row r="21" spans="1:5" ht="15" x14ac:dyDescent="0.25">
      <c r="A21" s="2">
        <v>3103</v>
      </c>
      <c r="B21" s="2" t="s">
        <v>55</v>
      </c>
      <c r="C21" s="2" t="s">
        <v>327</v>
      </c>
      <c r="D21" s="2">
        <v>0</v>
      </c>
      <c r="E21" s="2">
        <v>30</v>
      </c>
    </row>
    <row r="22" spans="1:5" ht="15" x14ac:dyDescent="0.25">
      <c r="A22" s="2">
        <v>3117</v>
      </c>
      <c r="B22" s="2" t="s">
        <v>215</v>
      </c>
      <c r="C22" s="2" t="s">
        <v>335</v>
      </c>
      <c r="D22" s="2">
        <v>0</v>
      </c>
      <c r="E22" s="2">
        <v>30</v>
      </c>
    </row>
    <row r="23" spans="1:5" ht="15" x14ac:dyDescent="0.25">
      <c r="A23" s="2">
        <v>1159</v>
      </c>
      <c r="B23" s="2" t="s">
        <v>58</v>
      </c>
      <c r="C23" s="2" t="s">
        <v>104</v>
      </c>
      <c r="D23" s="2">
        <v>0</v>
      </c>
      <c r="E23" s="2">
        <v>30</v>
      </c>
    </row>
    <row r="24" spans="1:5" ht="15" x14ac:dyDescent="0.25">
      <c r="A24" s="2">
        <v>1194</v>
      </c>
      <c r="B24" s="2" t="s">
        <v>126</v>
      </c>
      <c r="C24" s="2" t="s">
        <v>127</v>
      </c>
      <c r="D24" s="2">
        <v>0</v>
      </c>
      <c r="E24" s="2">
        <v>30</v>
      </c>
    </row>
    <row r="25" spans="1:5" ht="15" x14ac:dyDescent="0.25">
      <c r="A25" s="2">
        <v>1197</v>
      </c>
      <c r="B25" s="2" t="s">
        <v>80</v>
      </c>
      <c r="C25" s="2" t="s">
        <v>128</v>
      </c>
      <c r="D25" s="2">
        <v>0</v>
      </c>
      <c r="E25" s="2">
        <v>30</v>
      </c>
    </row>
    <row r="26" spans="1:5" ht="15" x14ac:dyDescent="0.25">
      <c r="A26" s="2">
        <v>1201</v>
      </c>
      <c r="B26" s="2" t="s">
        <v>135</v>
      </c>
      <c r="C26" s="2" t="s">
        <v>136</v>
      </c>
      <c r="D26" s="2">
        <v>0</v>
      </c>
      <c r="E26" s="2">
        <v>30</v>
      </c>
    </row>
    <row r="27" spans="1:5" ht="15" x14ac:dyDescent="0.25">
      <c r="A27" s="2">
        <v>1183</v>
      </c>
      <c r="B27" s="2" t="s">
        <v>29</v>
      </c>
      <c r="C27" s="2" t="s">
        <v>119</v>
      </c>
      <c r="D27" s="2">
        <v>0</v>
      </c>
      <c r="E27" s="2">
        <v>30</v>
      </c>
    </row>
    <row r="28" spans="1:5" ht="15" x14ac:dyDescent="0.25">
      <c r="A28" s="2">
        <v>1212</v>
      </c>
      <c r="B28" s="2" t="s">
        <v>52</v>
      </c>
      <c r="C28" s="2" t="s">
        <v>145</v>
      </c>
      <c r="D28" s="2">
        <v>0</v>
      </c>
      <c r="E28" s="2">
        <v>30</v>
      </c>
    </row>
    <row r="29" spans="1:5" ht="15" x14ac:dyDescent="0.25">
      <c r="A29" s="2">
        <v>1034</v>
      </c>
      <c r="B29" s="2" t="s">
        <v>39</v>
      </c>
      <c r="C29" s="2" t="s">
        <v>40</v>
      </c>
      <c r="D29" s="2">
        <v>1</v>
      </c>
      <c r="E29" s="2">
        <v>30</v>
      </c>
    </row>
    <row r="30" spans="1:5" ht="15" x14ac:dyDescent="0.25">
      <c r="A30" s="2">
        <v>3104</v>
      </c>
      <c r="B30" s="2" t="s">
        <v>236</v>
      </c>
      <c r="C30" s="2" t="s">
        <v>328</v>
      </c>
      <c r="D30" s="2">
        <v>1</v>
      </c>
      <c r="E30" s="2">
        <v>30</v>
      </c>
    </row>
    <row r="31" spans="1:5" ht="15" x14ac:dyDescent="0.25">
      <c r="A31" s="2">
        <v>2372</v>
      </c>
      <c r="B31" s="2" t="s">
        <v>217</v>
      </c>
      <c r="C31" s="2" t="s">
        <v>218</v>
      </c>
      <c r="D31" s="2">
        <v>1</v>
      </c>
      <c r="E31" s="2">
        <v>30</v>
      </c>
    </row>
    <row r="32" spans="1:5" ht="15" x14ac:dyDescent="0.25">
      <c r="A32" s="2">
        <v>2430</v>
      </c>
      <c r="B32" s="2" t="s">
        <v>224</v>
      </c>
      <c r="C32" s="2" t="s">
        <v>225</v>
      </c>
      <c r="D32" s="2">
        <v>1</v>
      </c>
      <c r="E32" s="2">
        <v>30</v>
      </c>
    </row>
    <row r="33" spans="1:5" ht="15" x14ac:dyDescent="0.25">
      <c r="A33" s="2">
        <v>2564</v>
      </c>
      <c r="B33" s="2" t="s">
        <v>23</v>
      </c>
      <c r="C33" s="2" t="s">
        <v>261</v>
      </c>
      <c r="D33" s="2">
        <v>1</v>
      </c>
      <c r="E33" s="2">
        <v>30</v>
      </c>
    </row>
    <row r="34" spans="1:5" ht="15" x14ac:dyDescent="0.25">
      <c r="A34" s="2">
        <v>3079</v>
      </c>
      <c r="B34" s="2" t="s">
        <v>52</v>
      </c>
      <c r="C34" s="2" t="s">
        <v>315</v>
      </c>
      <c r="D34" s="2">
        <v>1</v>
      </c>
      <c r="E34" s="2">
        <v>30</v>
      </c>
    </row>
    <row r="35" spans="1:5" ht="15" x14ac:dyDescent="0.25">
      <c r="A35" s="2">
        <v>3054</v>
      </c>
      <c r="B35" s="2" t="s">
        <v>52</v>
      </c>
      <c r="C35" s="2" t="s">
        <v>300</v>
      </c>
      <c r="D35" s="2">
        <v>1</v>
      </c>
      <c r="E35" s="2">
        <v>30</v>
      </c>
    </row>
    <row r="36" spans="1:5" ht="15" x14ac:dyDescent="0.25">
      <c r="A36" s="2">
        <v>2197</v>
      </c>
      <c r="B36" s="2" t="s">
        <v>23</v>
      </c>
      <c r="C36" s="2" t="s">
        <v>201</v>
      </c>
      <c r="D36" s="2">
        <v>1</v>
      </c>
      <c r="E36" s="2">
        <v>30</v>
      </c>
    </row>
    <row r="37" spans="1:5" ht="15" x14ac:dyDescent="0.25">
      <c r="A37" s="2">
        <v>3068</v>
      </c>
      <c r="B37" s="2" t="s">
        <v>55</v>
      </c>
      <c r="C37" s="2" t="s">
        <v>308</v>
      </c>
      <c r="D37" s="2">
        <v>1</v>
      </c>
      <c r="E37" s="2">
        <v>30</v>
      </c>
    </row>
    <row r="38" spans="1:5" ht="15" x14ac:dyDescent="0.25">
      <c r="A38" s="2">
        <v>2055</v>
      </c>
      <c r="B38" s="2" t="s">
        <v>23</v>
      </c>
      <c r="C38" s="2" t="s">
        <v>183</v>
      </c>
      <c r="D38" s="2">
        <v>1</v>
      </c>
      <c r="E38" s="2">
        <v>30</v>
      </c>
    </row>
    <row r="39" spans="1:5" ht="15" x14ac:dyDescent="0.25">
      <c r="A39" s="2">
        <v>2770</v>
      </c>
      <c r="B39" s="2" t="s">
        <v>39</v>
      </c>
      <c r="C39" s="2" t="s">
        <v>287</v>
      </c>
      <c r="D39" s="2">
        <v>1</v>
      </c>
      <c r="E39" s="2">
        <v>30</v>
      </c>
    </row>
    <row r="40" spans="1:5" ht="15" x14ac:dyDescent="0.25">
      <c r="A40" s="2">
        <v>3122</v>
      </c>
      <c r="B40" s="2" t="s">
        <v>55</v>
      </c>
      <c r="C40" s="2" t="s">
        <v>341</v>
      </c>
      <c r="D40" s="2">
        <v>1</v>
      </c>
      <c r="E40" s="2">
        <v>30</v>
      </c>
    </row>
    <row r="41" spans="1:5" ht="15" x14ac:dyDescent="0.25">
      <c r="A41" s="2">
        <v>3101</v>
      </c>
      <c r="B41" s="2" t="s">
        <v>157</v>
      </c>
      <c r="C41" s="2" t="s">
        <v>326</v>
      </c>
      <c r="D41" s="2">
        <v>1</v>
      </c>
      <c r="E41" s="2">
        <v>28</v>
      </c>
    </row>
    <row r="42" spans="1:5" ht="15" x14ac:dyDescent="0.25">
      <c r="A42" s="2">
        <v>3055</v>
      </c>
      <c r="B42" s="2" t="s">
        <v>52</v>
      </c>
      <c r="C42" s="2" t="s">
        <v>301</v>
      </c>
      <c r="D42" s="2">
        <v>1</v>
      </c>
      <c r="E42" s="2">
        <v>30</v>
      </c>
    </row>
    <row r="43" spans="1:5" ht="15" x14ac:dyDescent="0.25">
      <c r="A43" s="2">
        <v>1061</v>
      </c>
      <c r="B43" s="2" t="s">
        <v>52</v>
      </c>
      <c r="C43" s="2" t="s">
        <v>53</v>
      </c>
      <c r="D43" s="2">
        <v>2</v>
      </c>
      <c r="E43" s="2">
        <v>28</v>
      </c>
    </row>
    <row r="44" spans="1:5" ht="15" x14ac:dyDescent="0.25">
      <c r="A44" s="2">
        <v>3074</v>
      </c>
      <c r="B44" s="2" t="s">
        <v>157</v>
      </c>
      <c r="C44" s="2" t="s">
        <v>312</v>
      </c>
      <c r="D44" s="2">
        <v>2</v>
      </c>
      <c r="E44" s="2">
        <v>30</v>
      </c>
    </row>
    <row r="45" spans="1:5" ht="15" x14ac:dyDescent="0.25">
      <c r="A45" s="2">
        <v>1186</v>
      </c>
      <c r="B45" s="2" t="s">
        <v>92</v>
      </c>
      <c r="C45" s="2" t="s">
        <v>120</v>
      </c>
      <c r="D45" s="2">
        <v>2</v>
      </c>
      <c r="E45" s="2">
        <v>30</v>
      </c>
    </row>
    <row r="46" spans="1:5" ht="15" x14ac:dyDescent="0.25">
      <c r="A46" s="2">
        <v>1199</v>
      </c>
      <c r="B46" s="2" t="s">
        <v>52</v>
      </c>
      <c r="C46" s="2" t="s">
        <v>132</v>
      </c>
      <c r="D46" s="2">
        <v>2</v>
      </c>
      <c r="E46" s="2">
        <v>30</v>
      </c>
    </row>
    <row r="47" spans="1:5" ht="15" x14ac:dyDescent="0.25">
      <c r="A47" s="2">
        <v>2695</v>
      </c>
      <c r="B47" s="2" t="s">
        <v>141</v>
      </c>
      <c r="C47" s="2" t="s">
        <v>280</v>
      </c>
      <c r="D47" s="2">
        <v>2</v>
      </c>
      <c r="E47" s="2">
        <v>30</v>
      </c>
    </row>
    <row r="48" spans="1:5" ht="15" x14ac:dyDescent="0.25">
      <c r="A48" s="2">
        <v>2239</v>
      </c>
      <c r="B48" s="2" t="s">
        <v>55</v>
      </c>
      <c r="C48" s="2" t="s">
        <v>208</v>
      </c>
      <c r="D48" s="2">
        <v>2</v>
      </c>
      <c r="E48" s="2">
        <v>30</v>
      </c>
    </row>
    <row r="49" spans="1:5" ht="15" x14ac:dyDescent="0.25">
      <c r="A49" s="2">
        <v>2621</v>
      </c>
      <c r="B49" s="2" t="s">
        <v>23</v>
      </c>
      <c r="C49" s="2" t="s">
        <v>271</v>
      </c>
      <c r="D49" s="2">
        <v>2</v>
      </c>
      <c r="E49" s="2">
        <v>30</v>
      </c>
    </row>
    <row r="50" spans="1:5" ht="15" x14ac:dyDescent="0.25">
      <c r="A50" s="2">
        <v>2791</v>
      </c>
      <c r="B50" s="2" t="s">
        <v>288</v>
      </c>
      <c r="C50" s="2" t="s">
        <v>289</v>
      </c>
      <c r="D50" s="2">
        <v>2</v>
      </c>
      <c r="E50" s="2">
        <v>30</v>
      </c>
    </row>
    <row r="51" spans="1:5" ht="15" x14ac:dyDescent="0.25">
      <c r="A51" s="2">
        <v>3078</v>
      </c>
      <c r="B51" s="2" t="s">
        <v>171</v>
      </c>
      <c r="C51" s="2" t="s">
        <v>315</v>
      </c>
      <c r="D51" s="2">
        <v>2</v>
      </c>
      <c r="E51" s="2">
        <v>30</v>
      </c>
    </row>
    <row r="52" spans="1:5" ht="15" x14ac:dyDescent="0.25">
      <c r="A52" s="2">
        <v>2017</v>
      </c>
      <c r="B52" s="2" t="s">
        <v>178</v>
      </c>
      <c r="C52" s="2" t="s">
        <v>179</v>
      </c>
      <c r="D52" s="2">
        <v>2</v>
      </c>
      <c r="E52" s="2">
        <v>30</v>
      </c>
    </row>
    <row r="53" spans="1:5" ht="15" x14ac:dyDescent="0.25">
      <c r="A53" s="2">
        <v>2114</v>
      </c>
      <c r="B53" s="2" t="s">
        <v>52</v>
      </c>
      <c r="C53" s="2" t="s">
        <v>192</v>
      </c>
      <c r="D53" s="2">
        <v>2</v>
      </c>
      <c r="E53" s="2">
        <v>30</v>
      </c>
    </row>
    <row r="54" spans="1:5" ht="15" x14ac:dyDescent="0.25">
      <c r="A54" s="2">
        <v>2117</v>
      </c>
      <c r="B54" s="2" t="s">
        <v>194</v>
      </c>
      <c r="C54" s="2" t="s">
        <v>195</v>
      </c>
      <c r="D54" s="2">
        <v>2</v>
      </c>
      <c r="E54" s="2">
        <v>30</v>
      </c>
    </row>
    <row r="55" spans="1:5" ht="15" x14ac:dyDescent="0.25">
      <c r="A55" s="2">
        <v>2492</v>
      </c>
      <c r="B55" s="2" t="s">
        <v>60</v>
      </c>
      <c r="C55" s="2" t="s">
        <v>241</v>
      </c>
      <c r="D55" s="2">
        <v>2</v>
      </c>
      <c r="E55" s="2">
        <v>30</v>
      </c>
    </row>
    <row r="56" spans="1:5" ht="15" x14ac:dyDescent="0.25">
      <c r="A56" s="2">
        <v>2528</v>
      </c>
      <c r="B56" s="2" t="s">
        <v>58</v>
      </c>
      <c r="C56" s="2" t="s">
        <v>245</v>
      </c>
      <c r="D56" s="2">
        <v>2</v>
      </c>
      <c r="E56" s="2">
        <v>30</v>
      </c>
    </row>
    <row r="57" spans="1:5" ht="15" x14ac:dyDescent="0.25">
      <c r="A57" s="2">
        <v>2094</v>
      </c>
      <c r="B57" s="2" t="s">
        <v>171</v>
      </c>
      <c r="C57" s="2" t="s">
        <v>188</v>
      </c>
      <c r="D57" s="2">
        <v>2</v>
      </c>
      <c r="E57" s="2">
        <v>30</v>
      </c>
    </row>
    <row r="58" spans="1:5" ht="15" x14ac:dyDescent="0.25">
      <c r="A58" s="2">
        <v>2675</v>
      </c>
      <c r="B58" s="2" t="s">
        <v>52</v>
      </c>
      <c r="C58" s="2" t="s">
        <v>274</v>
      </c>
      <c r="D58" s="2">
        <v>2</v>
      </c>
      <c r="E58" s="2">
        <v>30</v>
      </c>
    </row>
    <row r="59" spans="1:5" ht="15" x14ac:dyDescent="0.25">
      <c r="A59" s="2">
        <v>2848</v>
      </c>
      <c r="B59" s="2" t="s">
        <v>23</v>
      </c>
      <c r="C59" s="2" t="s">
        <v>290</v>
      </c>
      <c r="D59" s="2">
        <v>2</v>
      </c>
      <c r="E59" s="2">
        <v>30</v>
      </c>
    </row>
    <row r="60" spans="1:5" ht="15" x14ac:dyDescent="0.25">
      <c r="A60" s="2">
        <v>1215</v>
      </c>
      <c r="B60" s="2" t="s">
        <v>52</v>
      </c>
      <c r="C60" s="2" t="s">
        <v>147</v>
      </c>
      <c r="D60" s="2">
        <v>2</v>
      </c>
      <c r="E60" s="2">
        <v>30</v>
      </c>
    </row>
    <row r="61" spans="1:5" ht="15" x14ac:dyDescent="0.25">
      <c r="A61" s="2">
        <v>1227</v>
      </c>
      <c r="B61" s="2" t="s">
        <v>154</v>
      </c>
      <c r="C61" s="2" t="s">
        <v>155</v>
      </c>
      <c r="D61" s="2">
        <v>2</v>
      </c>
      <c r="E61" s="2">
        <v>28</v>
      </c>
    </row>
    <row r="62" spans="1:5" ht="15" x14ac:dyDescent="0.25">
      <c r="A62" s="2">
        <v>1176</v>
      </c>
      <c r="B62" s="2" t="s">
        <v>112</v>
      </c>
      <c r="C62" s="2" t="s">
        <v>113</v>
      </c>
      <c r="D62" s="2">
        <v>2</v>
      </c>
      <c r="E62" s="2">
        <v>30</v>
      </c>
    </row>
    <row r="63" spans="1:5" ht="15" x14ac:dyDescent="0.25">
      <c r="A63" s="2">
        <v>2446</v>
      </c>
      <c r="B63" s="2" t="s">
        <v>227</v>
      </c>
      <c r="C63" s="2" t="s">
        <v>228</v>
      </c>
      <c r="D63" s="2">
        <v>3</v>
      </c>
      <c r="E63" s="2">
        <v>30</v>
      </c>
    </row>
    <row r="64" spans="1:5" ht="15" x14ac:dyDescent="0.25">
      <c r="A64" s="2">
        <v>3093</v>
      </c>
      <c r="B64" s="2" t="s">
        <v>23</v>
      </c>
      <c r="C64" s="2" t="s">
        <v>321</v>
      </c>
      <c r="D64" s="2">
        <v>3</v>
      </c>
      <c r="E64" s="2">
        <v>30</v>
      </c>
    </row>
    <row r="65" spans="1:5" ht="15" x14ac:dyDescent="0.25">
      <c r="A65" s="2">
        <v>3124</v>
      </c>
      <c r="B65" s="2" t="s">
        <v>52</v>
      </c>
      <c r="C65" s="2" t="s">
        <v>354</v>
      </c>
      <c r="D65" s="2">
        <v>3</v>
      </c>
      <c r="E65" s="2">
        <v>30</v>
      </c>
    </row>
    <row r="66" spans="1:5" ht="15" x14ac:dyDescent="0.25">
      <c r="A66" s="2">
        <v>1233</v>
      </c>
      <c r="B66" s="2" t="s">
        <v>162</v>
      </c>
      <c r="C66" s="2" t="s">
        <v>163</v>
      </c>
      <c r="D66" s="2">
        <v>3</v>
      </c>
      <c r="E66" s="2">
        <v>28</v>
      </c>
    </row>
    <row r="67" spans="1:5" ht="15" x14ac:dyDescent="0.25">
      <c r="A67" s="2">
        <v>2399</v>
      </c>
      <c r="B67" s="2" t="s">
        <v>202</v>
      </c>
      <c r="C67" s="2" t="s">
        <v>220</v>
      </c>
      <c r="D67" s="2">
        <v>3</v>
      </c>
      <c r="E67" s="2">
        <v>30</v>
      </c>
    </row>
    <row r="68" spans="1:5" ht="15" x14ac:dyDescent="0.25">
      <c r="A68" s="2">
        <v>2522</v>
      </c>
      <c r="B68" s="2" t="s">
        <v>243</v>
      </c>
      <c r="C68" s="2" t="s">
        <v>244</v>
      </c>
      <c r="D68" s="2">
        <v>3</v>
      </c>
      <c r="E68" s="2">
        <v>30</v>
      </c>
    </row>
    <row r="69" spans="1:5" ht="15" x14ac:dyDescent="0.25">
      <c r="A69" s="2">
        <v>2539</v>
      </c>
      <c r="B69" s="2" t="s">
        <v>52</v>
      </c>
      <c r="C69" s="2" t="s">
        <v>251</v>
      </c>
      <c r="D69" s="2">
        <v>3</v>
      </c>
      <c r="E69" s="2">
        <v>30</v>
      </c>
    </row>
    <row r="70" spans="1:5" ht="15" x14ac:dyDescent="0.25">
      <c r="A70" s="2">
        <v>3125</v>
      </c>
      <c r="B70" s="2" t="s">
        <v>151</v>
      </c>
      <c r="C70" s="2" t="s">
        <v>343</v>
      </c>
      <c r="D70" s="2">
        <v>3</v>
      </c>
      <c r="E70" s="2">
        <v>30</v>
      </c>
    </row>
    <row r="71" spans="1:5" ht="15" x14ac:dyDescent="0.25">
      <c r="A71" s="2">
        <v>2024</v>
      </c>
      <c r="B71" s="2" t="s">
        <v>157</v>
      </c>
      <c r="C71" s="2" t="s">
        <v>181</v>
      </c>
      <c r="D71" s="2">
        <v>3</v>
      </c>
      <c r="E71" s="2">
        <v>30</v>
      </c>
    </row>
    <row r="72" spans="1:5" ht="15" x14ac:dyDescent="0.25">
      <c r="A72" s="2">
        <v>2203</v>
      </c>
      <c r="B72" s="2" t="s">
        <v>202</v>
      </c>
      <c r="C72" s="2" t="s">
        <v>203</v>
      </c>
      <c r="D72" s="2">
        <v>3</v>
      </c>
      <c r="E72" s="2">
        <v>30</v>
      </c>
    </row>
    <row r="73" spans="1:5" ht="15" x14ac:dyDescent="0.25">
      <c r="A73" s="2">
        <v>2389</v>
      </c>
      <c r="B73" s="2" t="s">
        <v>141</v>
      </c>
      <c r="C73" s="2" t="s">
        <v>219</v>
      </c>
      <c r="D73" s="2">
        <v>3</v>
      </c>
      <c r="E73" s="2">
        <v>30</v>
      </c>
    </row>
    <row r="74" spans="1:5" ht="15" x14ac:dyDescent="0.25">
      <c r="A74" s="2">
        <v>3132</v>
      </c>
      <c r="B74" s="2" t="s">
        <v>23</v>
      </c>
      <c r="C74" s="2" t="s">
        <v>350</v>
      </c>
      <c r="D74" s="2">
        <v>3</v>
      </c>
      <c r="E74" s="2">
        <v>30</v>
      </c>
    </row>
    <row r="75" spans="1:5" ht="15" x14ac:dyDescent="0.25">
      <c r="A75" s="2">
        <v>3133</v>
      </c>
      <c r="B75" s="2" t="s">
        <v>171</v>
      </c>
      <c r="C75" s="2" t="s">
        <v>351</v>
      </c>
      <c r="D75" s="2">
        <v>3</v>
      </c>
      <c r="E75" s="2">
        <v>30</v>
      </c>
    </row>
    <row r="76" spans="1:5" ht="15" x14ac:dyDescent="0.25">
      <c r="A76" s="2">
        <v>1175</v>
      </c>
      <c r="B76" s="2" t="s">
        <v>80</v>
      </c>
      <c r="C76" s="2" t="s">
        <v>111</v>
      </c>
      <c r="D76" s="2">
        <v>3</v>
      </c>
      <c r="E76" s="2">
        <v>28</v>
      </c>
    </row>
    <row r="77" spans="1:5" ht="15" x14ac:dyDescent="0.25">
      <c r="A77" s="2">
        <v>1221</v>
      </c>
      <c r="B77" s="2" t="s">
        <v>149</v>
      </c>
      <c r="C77" s="2" t="s">
        <v>150</v>
      </c>
      <c r="D77" s="2">
        <v>3</v>
      </c>
      <c r="E77" s="2">
        <v>30</v>
      </c>
    </row>
    <row r="78" spans="1:5" ht="15" x14ac:dyDescent="0.25">
      <c r="A78" s="2">
        <v>1129</v>
      </c>
      <c r="B78" s="2" t="s">
        <v>89</v>
      </c>
      <c r="C78" s="2" t="s">
        <v>90</v>
      </c>
      <c r="D78" s="2">
        <v>3</v>
      </c>
      <c r="E78" s="2">
        <v>30</v>
      </c>
    </row>
    <row r="79" spans="1:5" ht="15" x14ac:dyDescent="0.25">
      <c r="A79" s="2">
        <v>1181</v>
      </c>
      <c r="B79" s="2" t="s">
        <v>80</v>
      </c>
      <c r="C79" s="2" t="s">
        <v>117</v>
      </c>
      <c r="D79" s="2">
        <v>3</v>
      </c>
      <c r="E79" s="2">
        <v>30</v>
      </c>
    </row>
    <row r="80" spans="1:5" ht="15" x14ac:dyDescent="0.25">
      <c r="A80" s="2">
        <v>1062</v>
      </c>
      <c r="B80" s="2" t="s">
        <v>55</v>
      </c>
      <c r="C80" s="2" t="s">
        <v>56</v>
      </c>
      <c r="D80" s="2">
        <v>4</v>
      </c>
      <c r="E80" s="2">
        <v>30</v>
      </c>
    </row>
    <row r="81" spans="1:5" ht="15" x14ac:dyDescent="0.25">
      <c r="A81" s="2">
        <v>3123</v>
      </c>
      <c r="B81" s="2" t="s">
        <v>171</v>
      </c>
      <c r="C81" s="2" t="s">
        <v>342</v>
      </c>
      <c r="D81" s="2">
        <v>4</v>
      </c>
      <c r="E81" s="2">
        <v>30</v>
      </c>
    </row>
    <row r="82" spans="1:5" ht="15" x14ac:dyDescent="0.25">
      <c r="A82" s="2">
        <v>1158</v>
      </c>
      <c r="B82" s="2" t="s">
        <v>52</v>
      </c>
      <c r="C82" s="2" t="s">
        <v>104</v>
      </c>
      <c r="D82" s="2">
        <v>4</v>
      </c>
      <c r="E82" s="2">
        <v>30</v>
      </c>
    </row>
    <row r="83" spans="1:5" ht="15" x14ac:dyDescent="0.25">
      <c r="A83" s="2">
        <v>1178</v>
      </c>
      <c r="B83" s="2" t="s">
        <v>80</v>
      </c>
      <c r="C83" s="2" t="s">
        <v>115</v>
      </c>
      <c r="D83" s="2">
        <v>4</v>
      </c>
      <c r="E83" s="2">
        <v>28</v>
      </c>
    </row>
    <row r="84" spans="1:5" ht="15" x14ac:dyDescent="0.25">
      <c r="A84" s="2">
        <v>1148</v>
      </c>
      <c r="B84" s="2" t="s">
        <v>80</v>
      </c>
      <c r="C84" s="2" t="s">
        <v>101</v>
      </c>
      <c r="D84" s="2">
        <v>4</v>
      </c>
      <c r="E84" s="2">
        <v>30</v>
      </c>
    </row>
    <row r="85" spans="1:5" ht="15" x14ac:dyDescent="0.25">
      <c r="A85" s="2">
        <v>2209</v>
      </c>
      <c r="B85" s="2" t="s">
        <v>164</v>
      </c>
      <c r="C85" s="2" t="s">
        <v>205</v>
      </c>
      <c r="D85" s="2">
        <v>4</v>
      </c>
      <c r="E85" s="2">
        <v>30</v>
      </c>
    </row>
    <row r="86" spans="1:5" ht="15" x14ac:dyDescent="0.25">
      <c r="A86" s="2">
        <v>2608</v>
      </c>
      <c r="B86" s="2" t="s">
        <v>39</v>
      </c>
      <c r="C86" s="2" t="s">
        <v>270</v>
      </c>
      <c r="D86" s="2">
        <v>4</v>
      </c>
      <c r="E86" s="2">
        <v>30</v>
      </c>
    </row>
    <row r="87" spans="1:5" ht="15" x14ac:dyDescent="0.25">
      <c r="A87" s="2">
        <v>2644</v>
      </c>
      <c r="B87" s="2" t="s">
        <v>171</v>
      </c>
      <c r="C87" s="2" t="s">
        <v>273</v>
      </c>
      <c r="D87" s="2">
        <v>4</v>
      </c>
      <c r="E87" s="2">
        <v>30</v>
      </c>
    </row>
    <row r="88" spans="1:5" ht="15" x14ac:dyDescent="0.25">
      <c r="A88" s="2">
        <v>2688</v>
      </c>
      <c r="B88" s="2" t="s">
        <v>60</v>
      </c>
      <c r="C88" s="2" t="s">
        <v>277</v>
      </c>
      <c r="D88" s="2">
        <v>4</v>
      </c>
      <c r="E88" s="2">
        <v>30</v>
      </c>
    </row>
    <row r="89" spans="1:5" ht="15" x14ac:dyDescent="0.25">
      <c r="A89" s="2">
        <v>1121</v>
      </c>
      <c r="B89" s="2" t="s">
        <v>80</v>
      </c>
      <c r="C89" s="2" t="s">
        <v>81</v>
      </c>
      <c r="D89" s="2">
        <v>4</v>
      </c>
      <c r="E89" s="2">
        <v>30</v>
      </c>
    </row>
    <row r="90" spans="1:5" ht="15" x14ac:dyDescent="0.25">
      <c r="A90" s="2">
        <v>1223</v>
      </c>
      <c r="B90" s="2" t="s">
        <v>151</v>
      </c>
      <c r="C90" s="2" t="s">
        <v>152</v>
      </c>
      <c r="D90" s="2">
        <v>4</v>
      </c>
      <c r="E90" s="2">
        <v>30</v>
      </c>
    </row>
    <row r="91" spans="1:5" ht="15" x14ac:dyDescent="0.25">
      <c r="A91" s="2">
        <v>3037</v>
      </c>
      <c r="B91" s="2" t="s">
        <v>254</v>
      </c>
      <c r="C91" s="2" t="s">
        <v>294</v>
      </c>
      <c r="D91" s="2">
        <v>4</v>
      </c>
      <c r="E91" s="2">
        <v>30</v>
      </c>
    </row>
    <row r="92" spans="1:5" ht="15" x14ac:dyDescent="0.25">
      <c r="A92" s="2">
        <v>3056</v>
      </c>
      <c r="B92" s="2" t="s">
        <v>23</v>
      </c>
      <c r="C92" s="2" t="s">
        <v>302</v>
      </c>
      <c r="D92" s="2">
        <v>4</v>
      </c>
      <c r="E92" s="2">
        <v>30</v>
      </c>
    </row>
    <row r="93" spans="1:5" ht="15" x14ac:dyDescent="0.25">
      <c r="A93" s="2">
        <v>2271</v>
      </c>
      <c r="B93" s="2" t="s">
        <v>211</v>
      </c>
      <c r="C93" s="2" t="s">
        <v>212</v>
      </c>
      <c r="D93" s="2">
        <v>4</v>
      </c>
      <c r="E93" s="2">
        <v>30</v>
      </c>
    </row>
    <row r="94" spans="1:5" ht="15" x14ac:dyDescent="0.25">
      <c r="A94" s="2">
        <v>3076</v>
      </c>
      <c r="B94" s="2" t="s">
        <v>194</v>
      </c>
      <c r="C94" s="2" t="s">
        <v>314</v>
      </c>
      <c r="D94" s="2">
        <v>4</v>
      </c>
      <c r="E94" s="2">
        <v>30</v>
      </c>
    </row>
    <row r="95" spans="1:5" ht="15" x14ac:dyDescent="0.25">
      <c r="A95" s="2">
        <v>3062</v>
      </c>
      <c r="B95" s="2" t="s">
        <v>141</v>
      </c>
      <c r="C95" s="2" t="s">
        <v>304</v>
      </c>
      <c r="D95" s="2">
        <v>4</v>
      </c>
      <c r="E95" s="2">
        <v>30</v>
      </c>
    </row>
    <row r="96" spans="1:5" ht="15" x14ac:dyDescent="0.25">
      <c r="A96" s="2">
        <v>1198</v>
      </c>
      <c r="B96" s="2" t="s">
        <v>129</v>
      </c>
      <c r="C96" s="2" t="s">
        <v>130</v>
      </c>
      <c r="D96" s="2">
        <v>4</v>
      </c>
      <c r="E96" s="2">
        <v>30</v>
      </c>
    </row>
    <row r="97" spans="1:5" ht="15" x14ac:dyDescent="0.25">
      <c r="A97" s="2">
        <v>1210</v>
      </c>
      <c r="B97" s="2" t="s">
        <v>143</v>
      </c>
      <c r="C97" s="2" t="s">
        <v>144</v>
      </c>
      <c r="D97" s="2">
        <v>4</v>
      </c>
      <c r="E97" s="2">
        <v>30</v>
      </c>
    </row>
    <row r="98" spans="1:5" ht="15" x14ac:dyDescent="0.25">
      <c r="A98" s="2">
        <v>3129</v>
      </c>
      <c r="B98" s="2" t="s">
        <v>75</v>
      </c>
      <c r="C98" s="2" t="s">
        <v>347</v>
      </c>
      <c r="D98" s="2">
        <v>4</v>
      </c>
      <c r="E98" s="2">
        <v>30</v>
      </c>
    </row>
    <row r="99" spans="1:5" ht="15" x14ac:dyDescent="0.25">
      <c r="A99" s="2">
        <v>3131</v>
      </c>
      <c r="B99" s="2" t="s">
        <v>89</v>
      </c>
      <c r="C99" s="2" t="s">
        <v>349</v>
      </c>
      <c r="D99" s="2">
        <v>4</v>
      </c>
      <c r="E99" s="2">
        <v>30</v>
      </c>
    </row>
    <row r="100" spans="1:5" ht="15" x14ac:dyDescent="0.25">
      <c r="A100" s="2">
        <v>1116</v>
      </c>
      <c r="B100" s="2" t="s">
        <v>173</v>
      </c>
      <c r="C100" s="2" t="s">
        <v>79</v>
      </c>
      <c r="D100" s="2">
        <v>5</v>
      </c>
      <c r="E100" s="2">
        <v>30</v>
      </c>
    </row>
    <row r="101" spans="1:5" ht="15" x14ac:dyDescent="0.25">
      <c r="A101" s="2">
        <v>1147</v>
      </c>
      <c r="B101" s="2" t="s">
        <v>99</v>
      </c>
      <c r="C101" s="2" t="s">
        <v>100</v>
      </c>
      <c r="D101" s="2">
        <v>5</v>
      </c>
      <c r="E101" s="2">
        <v>30</v>
      </c>
    </row>
    <row r="102" spans="1:5" ht="15" x14ac:dyDescent="0.25">
      <c r="A102" s="2">
        <v>1161</v>
      </c>
      <c r="B102" s="2" t="s">
        <v>52</v>
      </c>
      <c r="C102" s="2" t="s">
        <v>108</v>
      </c>
      <c r="D102" s="2">
        <v>5</v>
      </c>
      <c r="E102" s="2">
        <v>28</v>
      </c>
    </row>
    <row r="103" spans="1:5" ht="15" x14ac:dyDescent="0.25">
      <c r="A103" s="2">
        <v>2531</v>
      </c>
      <c r="B103" s="2" t="s">
        <v>23</v>
      </c>
      <c r="C103" s="2" t="s">
        <v>246</v>
      </c>
      <c r="D103" s="2">
        <v>5</v>
      </c>
      <c r="E103" s="2">
        <v>30</v>
      </c>
    </row>
    <row r="104" spans="1:5" ht="15" x14ac:dyDescent="0.25">
      <c r="A104" s="2">
        <v>2550</v>
      </c>
      <c r="B104" s="2" t="s">
        <v>254</v>
      </c>
      <c r="C104" s="2" t="s">
        <v>255</v>
      </c>
      <c r="D104" s="2">
        <v>5</v>
      </c>
      <c r="E104" s="2">
        <v>30</v>
      </c>
    </row>
    <row r="105" spans="1:5" ht="15" x14ac:dyDescent="0.25">
      <c r="A105" s="2">
        <v>2560</v>
      </c>
      <c r="B105" s="2" t="s">
        <v>256</v>
      </c>
      <c r="C105" s="2" t="s">
        <v>259</v>
      </c>
      <c r="D105" s="2">
        <v>5</v>
      </c>
      <c r="E105" s="2">
        <v>30</v>
      </c>
    </row>
    <row r="106" spans="1:5" ht="15" x14ac:dyDescent="0.25">
      <c r="A106" s="2">
        <v>2507</v>
      </c>
      <c r="B106" s="2" t="s">
        <v>39</v>
      </c>
      <c r="C106" s="2" t="s">
        <v>359</v>
      </c>
      <c r="D106" s="2">
        <v>5</v>
      </c>
      <c r="E106" s="2">
        <v>30</v>
      </c>
    </row>
    <row r="107" spans="1:5" ht="15" x14ac:dyDescent="0.25">
      <c r="A107" s="2">
        <v>2234</v>
      </c>
      <c r="B107" s="2" t="s">
        <v>141</v>
      </c>
      <c r="C107" s="2" t="s">
        <v>207</v>
      </c>
      <c r="D107" s="2">
        <v>5</v>
      </c>
      <c r="E107" s="2">
        <v>30</v>
      </c>
    </row>
    <row r="108" spans="1:5" ht="15" x14ac:dyDescent="0.25">
      <c r="A108" s="2">
        <v>3096</v>
      </c>
      <c r="B108" s="2" t="s">
        <v>141</v>
      </c>
      <c r="C108" s="2" t="s">
        <v>323</v>
      </c>
      <c r="D108" s="2">
        <v>5</v>
      </c>
      <c r="E108" s="2">
        <v>30</v>
      </c>
    </row>
    <row r="109" spans="1:5" ht="15" x14ac:dyDescent="0.25">
      <c r="A109" s="2">
        <v>1020</v>
      </c>
      <c r="B109" s="2" t="s">
        <v>23</v>
      </c>
      <c r="C109" s="2" t="s">
        <v>24</v>
      </c>
      <c r="D109" s="2">
        <v>5</v>
      </c>
      <c r="E109" s="2">
        <v>30</v>
      </c>
    </row>
    <row r="110" spans="1:5" ht="15" x14ac:dyDescent="0.25">
      <c r="A110" s="2">
        <v>1200</v>
      </c>
      <c r="B110" s="2" t="s">
        <v>361</v>
      </c>
      <c r="C110" s="2" t="s">
        <v>134</v>
      </c>
      <c r="D110" s="2">
        <v>5</v>
      </c>
      <c r="E110" s="2">
        <v>30</v>
      </c>
    </row>
    <row r="111" spans="1:5" ht="15" x14ac:dyDescent="0.25">
      <c r="A111" s="2">
        <v>2152</v>
      </c>
      <c r="B111" s="2" t="s">
        <v>199</v>
      </c>
      <c r="C111" s="2" t="s">
        <v>200</v>
      </c>
      <c r="D111" s="2">
        <v>5</v>
      </c>
      <c r="E111" s="2">
        <v>30</v>
      </c>
    </row>
    <row r="112" spans="1:5" ht="15" x14ac:dyDescent="0.25">
      <c r="A112" s="2">
        <v>3071</v>
      </c>
      <c r="B112" s="2" t="s">
        <v>23</v>
      </c>
      <c r="C112" s="2" t="s">
        <v>309</v>
      </c>
      <c r="D112" s="2">
        <v>5</v>
      </c>
      <c r="E112" s="2">
        <v>30</v>
      </c>
    </row>
    <row r="113" spans="1:5" ht="15" x14ac:dyDescent="0.25">
      <c r="A113" s="2">
        <v>3044</v>
      </c>
      <c r="B113" s="2" t="s">
        <v>296</v>
      </c>
      <c r="C113" s="2" t="s">
        <v>297</v>
      </c>
      <c r="D113" s="2">
        <v>5</v>
      </c>
      <c r="E113" s="2">
        <v>30</v>
      </c>
    </row>
    <row r="114" spans="1:5" ht="15" x14ac:dyDescent="0.25">
      <c r="A114" s="2">
        <v>3052</v>
      </c>
      <c r="B114" s="2" t="s">
        <v>23</v>
      </c>
      <c r="C114" s="2" t="s">
        <v>298</v>
      </c>
      <c r="D114" s="2">
        <v>5</v>
      </c>
      <c r="E114" s="2">
        <v>30</v>
      </c>
    </row>
    <row r="115" spans="1:5" ht="15" x14ac:dyDescent="0.25">
      <c r="A115" s="2">
        <v>3100</v>
      </c>
      <c r="B115" s="2" t="s">
        <v>23</v>
      </c>
      <c r="C115" s="2" t="s">
        <v>325</v>
      </c>
      <c r="D115" s="2">
        <v>5</v>
      </c>
      <c r="E115" s="2">
        <v>30</v>
      </c>
    </row>
    <row r="116" spans="1:5" ht="15" x14ac:dyDescent="0.25">
      <c r="A116" s="2">
        <v>1097</v>
      </c>
      <c r="B116" s="2" t="s">
        <v>60</v>
      </c>
      <c r="C116" s="2" t="s">
        <v>64</v>
      </c>
      <c r="D116" s="2">
        <v>5</v>
      </c>
      <c r="E116" s="2">
        <v>30</v>
      </c>
    </row>
    <row r="117" spans="1:5" ht="15" x14ac:dyDescent="0.25">
      <c r="A117" s="2">
        <v>3128</v>
      </c>
      <c r="B117" s="2" t="s">
        <v>345</v>
      </c>
      <c r="C117" s="2" t="s">
        <v>346</v>
      </c>
      <c r="D117" s="2">
        <v>5</v>
      </c>
      <c r="E117" s="2">
        <v>30</v>
      </c>
    </row>
    <row r="118" spans="1:5" ht="15" x14ac:dyDescent="0.25">
      <c r="A118" s="2">
        <v>1204</v>
      </c>
      <c r="B118" s="2" t="s">
        <v>68</v>
      </c>
      <c r="C118" s="2" t="s">
        <v>140</v>
      </c>
      <c r="D118" s="2">
        <v>5</v>
      </c>
      <c r="E118" s="2">
        <v>30</v>
      </c>
    </row>
    <row r="119" spans="1:5" ht="15" x14ac:dyDescent="0.25">
      <c r="A119" s="2">
        <v>1231</v>
      </c>
      <c r="B119" s="2" t="s">
        <v>159</v>
      </c>
      <c r="C119" s="2" t="s">
        <v>160</v>
      </c>
      <c r="D119" s="2">
        <v>5</v>
      </c>
      <c r="E119" s="2">
        <v>30</v>
      </c>
    </row>
    <row r="120" spans="1:5" ht="15" x14ac:dyDescent="0.25">
      <c r="A120" s="2">
        <v>2717</v>
      </c>
      <c r="B120" s="2" t="s">
        <v>39</v>
      </c>
      <c r="C120" s="2" t="s">
        <v>281</v>
      </c>
      <c r="D120" s="2">
        <v>6</v>
      </c>
      <c r="E120" s="2">
        <v>30</v>
      </c>
    </row>
    <row r="121" spans="1:5" ht="15" x14ac:dyDescent="0.25">
      <c r="A121" s="2">
        <v>3087</v>
      </c>
      <c r="B121" s="2" t="s">
        <v>164</v>
      </c>
      <c r="C121" s="2" t="s">
        <v>318</v>
      </c>
      <c r="D121" s="2">
        <v>6</v>
      </c>
      <c r="E121" s="2">
        <v>30</v>
      </c>
    </row>
    <row r="122" spans="1:5" ht="15" x14ac:dyDescent="0.25">
      <c r="A122" s="2">
        <v>2269</v>
      </c>
      <c r="B122" s="2" t="s">
        <v>109</v>
      </c>
      <c r="C122" s="2" t="s">
        <v>210</v>
      </c>
      <c r="D122" s="2">
        <v>6</v>
      </c>
      <c r="E122" s="2">
        <v>30</v>
      </c>
    </row>
    <row r="123" spans="1:5" ht="15" x14ac:dyDescent="0.25">
      <c r="A123" s="2">
        <v>2532</v>
      </c>
      <c r="B123" s="2" t="s">
        <v>362</v>
      </c>
      <c r="C123" s="2" t="s">
        <v>248</v>
      </c>
      <c r="D123" s="2">
        <v>6</v>
      </c>
      <c r="E123" s="2">
        <v>30</v>
      </c>
    </row>
    <row r="124" spans="1:5" ht="15" x14ac:dyDescent="0.25">
      <c r="A124" s="2">
        <v>2545</v>
      </c>
      <c r="B124" s="2" t="s">
        <v>89</v>
      </c>
      <c r="C124" s="2" t="s">
        <v>253</v>
      </c>
      <c r="D124" s="2">
        <v>6</v>
      </c>
      <c r="E124" s="2">
        <v>30</v>
      </c>
    </row>
    <row r="125" spans="1:5" ht="15" x14ac:dyDescent="0.25">
      <c r="A125" s="2">
        <v>2604</v>
      </c>
      <c r="B125" s="2" t="s">
        <v>267</v>
      </c>
      <c r="C125" s="2" t="s">
        <v>268</v>
      </c>
      <c r="D125" s="2">
        <v>6</v>
      </c>
      <c r="E125" s="2">
        <v>30</v>
      </c>
    </row>
    <row r="126" spans="1:5" ht="15" x14ac:dyDescent="0.25">
      <c r="A126" s="2">
        <v>2874</v>
      </c>
      <c r="B126" s="2" t="s">
        <v>23</v>
      </c>
      <c r="C126" s="2" t="s">
        <v>291</v>
      </c>
      <c r="D126" s="2">
        <v>6</v>
      </c>
      <c r="E126" s="2">
        <v>30</v>
      </c>
    </row>
    <row r="127" spans="1:5" ht="15" x14ac:dyDescent="0.25">
      <c r="A127" s="2">
        <v>3083</v>
      </c>
      <c r="B127" s="2" t="s">
        <v>52</v>
      </c>
      <c r="C127" s="2" t="s">
        <v>316</v>
      </c>
      <c r="D127" s="2">
        <v>6</v>
      </c>
      <c r="E127" s="2">
        <v>30</v>
      </c>
    </row>
    <row r="128" spans="1:5" ht="15" x14ac:dyDescent="0.25">
      <c r="A128" s="2">
        <v>3064</v>
      </c>
      <c r="B128" s="2" t="s">
        <v>39</v>
      </c>
      <c r="C128" s="2" t="s">
        <v>305</v>
      </c>
      <c r="D128" s="2">
        <v>6</v>
      </c>
      <c r="E128" s="2">
        <v>30</v>
      </c>
    </row>
    <row r="129" spans="1:5" ht="15" x14ac:dyDescent="0.25">
      <c r="A129" s="2">
        <v>3085</v>
      </c>
      <c r="B129" s="2" t="s">
        <v>52</v>
      </c>
      <c r="C129" s="2" t="s">
        <v>318</v>
      </c>
      <c r="D129" s="2">
        <v>6</v>
      </c>
      <c r="E129" s="2">
        <v>30</v>
      </c>
    </row>
    <row r="130" spans="1:5" ht="15" x14ac:dyDescent="0.25">
      <c r="A130" s="2">
        <v>2763</v>
      </c>
      <c r="B130" s="2" t="s">
        <v>240</v>
      </c>
      <c r="C130" s="2" t="s">
        <v>284</v>
      </c>
      <c r="D130" s="2">
        <v>6</v>
      </c>
      <c r="E130" s="2">
        <v>30</v>
      </c>
    </row>
    <row r="131" spans="1:5" ht="15" x14ac:dyDescent="0.25">
      <c r="A131" s="2">
        <v>3073</v>
      </c>
      <c r="B131" s="2" t="s">
        <v>39</v>
      </c>
      <c r="C131" s="2" t="s">
        <v>311</v>
      </c>
      <c r="D131" s="2">
        <v>6</v>
      </c>
      <c r="E131" s="2">
        <v>30</v>
      </c>
    </row>
    <row r="132" spans="1:5" ht="15" x14ac:dyDescent="0.25">
      <c r="A132" s="2">
        <v>1109</v>
      </c>
      <c r="B132" s="2" t="s">
        <v>71</v>
      </c>
      <c r="C132" s="2" t="s">
        <v>72</v>
      </c>
      <c r="D132" s="2">
        <v>6</v>
      </c>
      <c r="E132" s="2">
        <v>30</v>
      </c>
    </row>
    <row r="133" spans="1:5" ht="15" x14ac:dyDescent="0.25">
      <c r="A133" s="2">
        <v>1141</v>
      </c>
      <c r="B133" s="2" t="s">
        <v>92</v>
      </c>
      <c r="C133" s="2" t="s">
        <v>93</v>
      </c>
      <c r="D133" s="2">
        <v>6</v>
      </c>
      <c r="E133" s="2">
        <v>30</v>
      </c>
    </row>
    <row r="134" spans="1:5" ht="15" x14ac:dyDescent="0.25">
      <c r="A134" s="2">
        <v>1235</v>
      </c>
      <c r="B134" s="2" t="s">
        <v>23</v>
      </c>
      <c r="C134" s="2" t="s">
        <v>169</v>
      </c>
      <c r="D134" s="2">
        <v>6</v>
      </c>
      <c r="E134" s="2">
        <v>30</v>
      </c>
    </row>
    <row r="135" spans="1:5" ht="15" x14ac:dyDescent="0.25">
      <c r="A135" s="2">
        <v>1104</v>
      </c>
      <c r="B135" s="2" t="s">
        <v>68</v>
      </c>
      <c r="C135" s="2" t="s">
        <v>69</v>
      </c>
      <c r="D135" s="2">
        <v>6</v>
      </c>
      <c r="E135" s="2">
        <v>30</v>
      </c>
    </row>
    <row r="136" spans="1:5" ht="15" x14ac:dyDescent="0.25">
      <c r="A136" s="2">
        <v>2624</v>
      </c>
      <c r="B136" s="2" t="s">
        <v>23</v>
      </c>
      <c r="C136" s="2" t="s">
        <v>272</v>
      </c>
      <c r="D136" s="2">
        <v>7</v>
      </c>
      <c r="E136" s="2">
        <v>30</v>
      </c>
    </row>
    <row r="137" spans="1:5" ht="15" x14ac:dyDescent="0.25">
      <c r="A137" s="2">
        <v>3119</v>
      </c>
      <c r="B137" s="2" t="s">
        <v>337</v>
      </c>
      <c r="C137" s="2" t="s">
        <v>338</v>
      </c>
      <c r="D137" s="2">
        <v>7</v>
      </c>
      <c r="E137" s="2">
        <v>30</v>
      </c>
    </row>
    <row r="138" spans="1:5" ht="15" x14ac:dyDescent="0.25">
      <c r="A138" s="2">
        <v>1130</v>
      </c>
      <c r="B138" s="2" t="s">
        <v>94</v>
      </c>
      <c r="C138" s="2" t="s">
        <v>356</v>
      </c>
      <c r="D138" s="2">
        <v>7</v>
      </c>
      <c r="E138" s="2">
        <v>30</v>
      </c>
    </row>
    <row r="139" spans="1:5" ht="15" x14ac:dyDescent="0.25">
      <c r="A139" s="2">
        <v>3112</v>
      </c>
      <c r="B139" s="2" t="s">
        <v>199</v>
      </c>
      <c r="C139" s="2" t="s">
        <v>332</v>
      </c>
      <c r="D139" s="2">
        <v>7</v>
      </c>
      <c r="E139" s="2">
        <v>30</v>
      </c>
    </row>
    <row r="140" spans="1:5" ht="15" x14ac:dyDescent="0.25">
      <c r="A140" s="2">
        <v>1203</v>
      </c>
      <c r="B140" s="2" t="s">
        <v>137</v>
      </c>
      <c r="C140" s="2" t="s">
        <v>138</v>
      </c>
      <c r="D140" s="2">
        <v>7</v>
      </c>
      <c r="E140" s="2">
        <v>30</v>
      </c>
    </row>
    <row r="141" spans="1:5" ht="15" x14ac:dyDescent="0.25">
      <c r="A141" s="2">
        <v>1206</v>
      </c>
      <c r="B141" s="2" t="s">
        <v>141</v>
      </c>
      <c r="C141" s="2" t="s">
        <v>142</v>
      </c>
      <c r="D141" s="2">
        <v>7</v>
      </c>
      <c r="E141" s="2">
        <v>30</v>
      </c>
    </row>
    <row r="142" spans="1:5" ht="15" x14ac:dyDescent="0.25">
      <c r="A142" s="2">
        <v>2342</v>
      </c>
      <c r="B142" s="2" t="s">
        <v>215</v>
      </c>
      <c r="C142" s="2" t="s">
        <v>216</v>
      </c>
      <c r="D142" s="2">
        <v>7</v>
      </c>
      <c r="E142" s="2">
        <v>30</v>
      </c>
    </row>
    <row r="143" spans="1:5" ht="15" x14ac:dyDescent="0.25">
      <c r="A143" s="2">
        <v>2477</v>
      </c>
      <c r="B143" s="2" t="s">
        <v>240</v>
      </c>
      <c r="C143" s="2" t="s">
        <v>241</v>
      </c>
      <c r="D143" s="2">
        <v>7</v>
      </c>
      <c r="E143" s="2">
        <v>30</v>
      </c>
    </row>
    <row r="144" spans="1:5" ht="15" x14ac:dyDescent="0.25">
      <c r="A144" s="2">
        <v>3120</v>
      </c>
      <c r="B144" s="2" t="s">
        <v>199</v>
      </c>
      <c r="C144" s="2" t="s">
        <v>339</v>
      </c>
      <c r="D144" s="2">
        <v>7</v>
      </c>
      <c r="E144" s="2">
        <v>30</v>
      </c>
    </row>
    <row r="145" spans="1:5" ht="15" x14ac:dyDescent="0.25">
      <c r="A145" s="2">
        <v>2004</v>
      </c>
      <c r="B145" s="2" t="s">
        <v>173</v>
      </c>
      <c r="C145" s="2" t="s">
        <v>174</v>
      </c>
      <c r="D145" s="2">
        <v>7</v>
      </c>
      <c r="E145" s="2">
        <v>30</v>
      </c>
    </row>
    <row r="146" spans="1:5" ht="15" x14ac:dyDescent="0.25">
      <c r="A146" s="2">
        <v>2123</v>
      </c>
      <c r="B146" s="2" t="s">
        <v>89</v>
      </c>
      <c r="C146" s="2" t="s">
        <v>197</v>
      </c>
      <c r="D146" s="2">
        <v>7</v>
      </c>
      <c r="E146" s="2">
        <v>30</v>
      </c>
    </row>
    <row r="147" spans="1:5" ht="15" x14ac:dyDescent="0.25">
      <c r="A147" s="2">
        <v>2462</v>
      </c>
      <c r="B147" s="2" t="s">
        <v>23</v>
      </c>
      <c r="C147" s="2" t="s">
        <v>239</v>
      </c>
      <c r="D147" s="2">
        <v>7</v>
      </c>
      <c r="E147" s="2">
        <v>30</v>
      </c>
    </row>
    <row r="148" spans="1:5" ht="15" x14ac:dyDescent="0.25">
      <c r="A148" s="2">
        <v>3065</v>
      </c>
      <c r="B148" s="2" t="s">
        <v>171</v>
      </c>
      <c r="C148" s="2" t="s">
        <v>306</v>
      </c>
      <c r="D148" s="2">
        <v>7</v>
      </c>
      <c r="E148" s="2">
        <v>30</v>
      </c>
    </row>
    <row r="149" spans="1:5" ht="15" x14ac:dyDescent="0.25">
      <c r="A149" s="2">
        <v>2596</v>
      </c>
      <c r="B149" s="2" t="s">
        <v>264</v>
      </c>
      <c r="C149" s="2" t="s">
        <v>265</v>
      </c>
      <c r="D149" s="2">
        <v>7</v>
      </c>
      <c r="E149" s="2">
        <v>30</v>
      </c>
    </row>
    <row r="150" spans="1:5" ht="15" x14ac:dyDescent="0.25">
      <c r="A150" s="2">
        <v>3102</v>
      </c>
      <c r="B150" s="2" t="s">
        <v>141</v>
      </c>
      <c r="C150" s="2" t="s">
        <v>326</v>
      </c>
      <c r="D150" s="2">
        <v>7</v>
      </c>
      <c r="E150" s="2">
        <v>30</v>
      </c>
    </row>
    <row r="151" spans="1:5" ht="15" x14ac:dyDescent="0.25">
      <c r="A151" s="2">
        <v>2401</v>
      </c>
      <c r="B151" s="2" t="s">
        <v>151</v>
      </c>
      <c r="C151" s="2" t="s">
        <v>221</v>
      </c>
      <c r="D151" s="2">
        <v>7</v>
      </c>
      <c r="E151" s="2">
        <v>30</v>
      </c>
    </row>
    <row r="152" spans="1:5" ht="15" x14ac:dyDescent="0.25">
      <c r="A152" s="2">
        <v>2461</v>
      </c>
      <c r="B152" s="2" t="s">
        <v>236</v>
      </c>
      <c r="C152" s="2" t="s">
        <v>237</v>
      </c>
      <c r="D152" s="2">
        <v>7</v>
      </c>
      <c r="E152" s="2">
        <v>30</v>
      </c>
    </row>
    <row r="153" spans="1:5" ht="15" x14ac:dyDescent="0.25">
      <c r="A153" s="2">
        <v>2593</v>
      </c>
      <c r="B153" s="2" t="s">
        <v>52</v>
      </c>
      <c r="C153" s="2" t="s">
        <v>263</v>
      </c>
      <c r="D153" s="2">
        <v>7</v>
      </c>
      <c r="E153" s="2">
        <v>30</v>
      </c>
    </row>
    <row r="154" spans="1:5" ht="15" x14ac:dyDescent="0.25">
      <c r="A154" s="2">
        <v>1160</v>
      </c>
      <c r="B154" s="2" t="s">
        <v>23</v>
      </c>
      <c r="C154" s="2" t="s">
        <v>106</v>
      </c>
      <c r="D154" s="2">
        <v>7</v>
      </c>
      <c r="E154" s="2">
        <v>30</v>
      </c>
    </row>
    <row r="155" spans="1:5" ht="15" x14ac:dyDescent="0.25">
      <c r="A155" s="2">
        <v>1236</v>
      </c>
      <c r="B155" s="2" t="s">
        <v>137</v>
      </c>
      <c r="C155" s="2" t="s">
        <v>170</v>
      </c>
      <c r="D155" s="2">
        <v>7</v>
      </c>
      <c r="E155" s="2">
        <v>30</v>
      </c>
    </row>
    <row r="156" spans="1:5" ht="15" x14ac:dyDescent="0.25">
      <c r="A156" s="2">
        <v>2341</v>
      </c>
      <c r="B156" s="2" t="s">
        <v>213</v>
      </c>
      <c r="C156" s="2" t="s">
        <v>214</v>
      </c>
      <c r="D156" s="2">
        <v>8</v>
      </c>
      <c r="E156" s="2">
        <v>30</v>
      </c>
    </row>
    <row r="157" spans="1:5" ht="15" x14ac:dyDescent="0.25">
      <c r="A157" s="2">
        <v>1082</v>
      </c>
      <c r="B157" s="2" t="s">
        <v>137</v>
      </c>
      <c r="C157" s="2" t="s">
        <v>355</v>
      </c>
      <c r="D157" s="2">
        <v>8</v>
      </c>
      <c r="E157" s="2">
        <v>30</v>
      </c>
    </row>
    <row r="158" spans="1:5" ht="15" x14ac:dyDescent="0.25">
      <c r="A158" s="2">
        <v>2605</v>
      </c>
      <c r="B158" s="2" t="s">
        <v>159</v>
      </c>
      <c r="C158" s="2" t="s">
        <v>269</v>
      </c>
      <c r="D158" s="2">
        <v>8</v>
      </c>
      <c r="E158" s="2">
        <v>30</v>
      </c>
    </row>
    <row r="159" spans="1:5" ht="15" x14ac:dyDescent="0.25">
      <c r="A159" s="2">
        <v>2115</v>
      </c>
      <c r="B159" s="2" t="s">
        <v>141</v>
      </c>
      <c r="C159" s="2" t="s">
        <v>193</v>
      </c>
      <c r="D159" s="2">
        <v>8</v>
      </c>
      <c r="E159" s="2">
        <v>28</v>
      </c>
    </row>
    <row r="160" spans="1:5" ht="15" x14ac:dyDescent="0.25">
      <c r="A160" s="2">
        <v>3041</v>
      </c>
      <c r="B160" s="2" t="s">
        <v>164</v>
      </c>
      <c r="C160" s="2" t="s">
        <v>295</v>
      </c>
      <c r="D160" s="2">
        <v>8</v>
      </c>
      <c r="E160" s="2">
        <v>28</v>
      </c>
    </row>
    <row r="161" spans="1:5" ht="15" x14ac:dyDescent="0.25">
      <c r="A161" s="2">
        <v>3121</v>
      </c>
      <c r="B161" s="2" t="s">
        <v>256</v>
      </c>
      <c r="C161" s="2" t="s">
        <v>340</v>
      </c>
      <c r="D161" s="2">
        <v>8</v>
      </c>
      <c r="E161" s="2">
        <v>28</v>
      </c>
    </row>
    <row r="162" spans="1:5" ht="15" x14ac:dyDescent="0.25">
      <c r="A162" s="2">
        <v>3126</v>
      </c>
      <c r="B162" s="2" t="s">
        <v>52</v>
      </c>
      <c r="C162" s="2" t="s">
        <v>344</v>
      </c>
      <c r="D162" s="2">
        <v>8</v>
      </c>
      <c r="E162" s="2">
        <v>30</v>
      </c>
    </row>
    <row r="163" spans="1:5" ht="15" x14ac:dyDescent="0.25">
      <c r="A163" s="2">
        <v>2689</v>
      </c>
      <c r="B163" s="2" t="s">
        <v>39</v>
      </c>
      <c r="C163" s="2" t="s">
        <v>278</v>
      </c>
      <c r="D163" s="2">
        <v>8</v>
      </c>
      <c r="E163" s="2">
        <v>30</v>
      </c>
    </row>
    <row r="164" spans="1:5" ht="15" x14ac:dyDescent="0.25">
      <c r="A164" s="2">
        <v>3090</v>
      </c>
      <c r="B164" s="2" t="s">
        <v>23</v>
      </c>
      <c r="C164" s="2" t="s">
        <v>319</v>
      </c>
      <c r="D164" s="2">
        <v>8</v>
      </c>
      <c r="E164" s="2">
        <v>30</v>
      </c>
    </row>
    <row r="165" spans="1:5" ht="15" x14ac:dyDescent="0.25">
      <c r="A165" s="2">
        <v>1228</v>
      </c>
      <c r="B165" s="2" t="s">
        <v>34</v>
      </c>
      <c r="C165" s="2" t="s">
        <v>156</v>
      </c>
      <c r="D165" s="2">
        <v>8</v>
      </c>
      <c r="E165" s="2">
        <v>30</v>
      </c>
    </row>
    <row r="166" spans="1:5" ht="15" x14ac:dyDescent="0.25">
      <c r="A166" s="2">
        <v>1031</v>
      </c>
      <c r="B166" s="2" t="s">
        <v>34</v>
      </c>
      <c r="C166" s="2" t="s">
        <v>35</v>
      </c>
      <c r="D166" s="2">
        <v>8</v>
      </c>
      <c r="E166" s="2">
        <v>30</v>
      </c>
    </row>
    <row r="167" spans="1:5" ht="15" x14ac:dyDescent="0.25">
      <c r="A167" s="2">
        <v>1117</v>
      </c>
      <c r="B167" s="2" t="s">
        <v>39</v>
      </c>
      <c r="C167" s="2" t="s">
        <v>79</v>
      </c>
      <c r="D167" s="2">
        <v>8</v>
      </c>
      <c r="E167" s="2">
        <v>30</v>
      </c>
    </row>
    <row r="168" spans="1:5" ht="15" x14ac:dyDescent="0.25">
      <c r="A168" s="2">
        <v>1001</v>
      </c>
      <c r="B168" s="2" t="s">
        <v>15</v>
      </c>
      <c r="C168" s="2" t="s">
        <v>16</v>
      </c>
      <c r="D168" s="2">
        <v>8</v>
      </c>
      <c r="E168" s="2">
        <v>30</v>
      </c>
    </row>
    <row r="169" spans="1:5" ht="15" x14ac:dyDescent="0.25">
      <c r="A169" s="2">
        <v>1095</v>
      </c>
      <c r="B169" s="2" t="s">
        <v>58</v>
      </c>
      <c r="C169" s="2" t="s">
        <v>59</v>
      </c>
      <c r="D169" s="2">
        <v>8</v>
      </c>
      <c r="E169" s="2">
        <v>30</v>
      </c>
    </row>
    <row r="170" spans="1:5" ht="15" x14ac:dyDescent="0.25">
      <c r="A170" s="2">
        <v>1188</v>
      </c>
      <c r="B170" s="2" t="s">
        <v>121</v>
      </c>
      <c r="C170" s="2" t="s">
        <v>122</v>
      </c>
      <c r="D170" s="2">
        <v>8</v>
      </c>
      <c r="E170" s="2">
        <v>30</v>
      </c>
    </row>
    <row r="171" spans="1:5" ht="15" x14ac:dyDescent="0.25">
      <c r="A171" s="2">
        <v>1096</v>
      </c>
      <c r="B171" s="2" t="s">
        <v>60</v>
      </c>
      <c r="C171" s="2" t="s">
        <v>61</v>
      </c>
      <c r="D171" s="2">
        <v>8</v>
      </c>
      <c r="E171" s="2">
        <v>30</v>
      </c>
    </row>
    <row r="172" spans="1:5" ht="15" x14ac:dyDescent="0.25">
      <c r="A172" s="2">
        <v>1134</v>
      </c>
      <c r="B172" s="2" t="s">
        <v>34</v>
      </c>
      <c r="C172" s="2" t="s">
        <v>91</v>
      </c>
      <c r="D172" s="2">
        <v>8</v>
      </c>
      <c r="E172" s="2">
        <v>30</v>
      </c>
    </row>
    <row r="173" spans="1:5" ht="15" x14ac:dyDescent="0.25">
      <c r="A173" s="2">
        <v>1048</v>
      </c>
      <c r="B173" s="2" t="s">
        <v>45</v>
      </c>
      <c r="C173" s="2" t="s">
        <v>46</v>
      </c>
      <c r="D173" s="2">
        <v>9</v>
      </c>
      <c r="E173" s="2">
        <v>30</v>
      </c>
    </row>
    <row r="174" spans="1:5" ht="15" x14ac:dyDescent="0.25">
      <c r="A174" s="2">
        <v>2356</v>
      </c>
      <c r="B174" s="2" t="s">
        <v>39</v>
      </c>
      <c r="C174" s="2" t="s">
        <v>357</v>
      </c>
      <c r="D174" s="2">
        <v>9</v>
      </c>
      <c r="E174" s="2">
        <v>30</v>
      </c>
    </row>
    <row r="175" spans="1:5" ht="15" x14ac:dyDescent="0.25">
      <c r="A175" s="2">
        <v>3050</v>
      </c>
      <c r="B175" s="2" t="s">
        <v>52</v>
      </c>
      <c r="C175" s="2" t="s">
        <v>360</v>
      </c>
      <c r="D175" s="2">
        <v>9</v>
      </c>
      <c r="E175" s="2">
        <v>30</v>
      </c>
    </row>
    <row r="176" spans="1:5" ht="15" x14ac:dyDescent="0.25">
      <c r="A176" s="2">
        <v>2769</v>
      </c>
      <c r="B176" s="2" t="s">
        <v>39</v>
      </c>
      <c r="C176" s="2" t="s">
        <v>286</v>
      </c>
      <c r="D176" s="2">
        <v>9</v>
      </c>
      <c r="E176" s="2">
        <v>30</v>
      </c>
    </row>
    <row r="177" spans="1:5" ht="15" x14ac:dyDescent="0.25">
      <c r="A177" s="2">
        <v>3095</v>
      </c>
      <c r="B177" s="2" t="s">
        <v>141</v>
      </c>
      <c r="C177" s="2" t="s">
        <v>322</v>
      </c>
      <c r="D177" s="2">
        <v>9</v>
      </c>
      <c r="E177" s="2">
        <v>28</v>
      </c>
    </row>
    <row r="178" spans="1:5" ht="15" x14ac:dyDescent="0.25">
      <c r="A178" s="2">
        <v>1110</v>
      </c>
      <c r="B178" s="2" t="s">
        <v>75</v>
      </c>
      <c r="C178" s="2" t="s">
        <v>76</v>
      </c>
      <c r="D178" s="2">
        <v>9</v>
      </c>
      <c r="E178" s="2">
        <v>28</v>
      </c>
    </row>
    <row r="179" spans="1:5" ht="15" x14ac:dyDescent="0.25">
      <c r="A179" s="2">
        <v>2219</v>
      </c>
      <c r="B179" s="2" t="s">
        <v>194</v>
      </c>
      <c r="C179" s="2" t="s">
        <v>206</v>
      </c>
      <c r="D179" s="2">
        <v>9</v>
      </c>
      <c r="E179" s="2">
        <v>30</v>
      </c>
    </row>
    <row r="180" spans="1:5" ht="15" x14ac:dyDescent="0.25">
      <c r="A180" s="2">
        <v>2429</v>
      </c>
      <c r="B180" s="2" t="s">
        <v>173</v>
      </c>
      <c r="C180" s="2" t="s">
        <v>223</v>
      </c>
      <c r="D180" s="2">
        <v>9</v>
      </c>
      <c r="E180" s="2">
        <v>30</v>
      </c>
    </row>
    <row r="181" spans="1:5" ht="15" x14ac:dyDescent="0.25">
      <c r="A181" s="2">
        <v>2449</v>
      </c>
      <c r="B181" s="2" t="s">
        <v>232</v>
      </c>
      <c r="C181" s="2" t="s">
        <v>233</v>
      </c>
      <c r="D181" s="2">
        <v>9</v>
      </c>
      <c r="E181" s="2">
        <v>30</v>
      </c>
    </row>
    <row r="182" spans="1:5" ht="15" x14ac:dyDescent="0.25">
      <c r="A182" s="2">
        <v>2541</v>
      </c>
      <c r="B182" s="2" t="s">
        <v>52</v>
      </c>
      <c r="C182" s="2" t="s">
        <v>252</v>
      </c>
      <c r="D182" s="2">
        <v>9</v>
      </c>
      <c r="E182" s="2">
        <v>30</v>
      </c>
    </row>
    <row r="183" spans="1:5" ht="15" x14ac:dyDescent="0.25">
      <c r="A183" s="2">
        <v>2570</v>
      </c>
      <c r="B183" s="2" t="s">
        <v>23</v>
      </c>
      <c r="C183" s="2" t="s">
        <v>262</v>
      </c>
      <c r="D183" s="2">
        <v>9</v>
      </c>
      <c r="E183" s="2">
        <v>30</v>
      </c>
    </row>
    <row r="184" spans="1:5" ht="15" x14ac:dyDescent="0.25">
      <c r="A184" s="2">
        <v>3075</v>
      </c>
      <c r="B184" s="2" t="s">
        <v>194</v>
      </c>
      <c r="C184" s="2" t="s">
        <v>313</v>
      </c>
      <c r="D184" s="2">
        <v>9</v>
      </c>
      <c r="E184" s="2">
        <v>30</v>
      </c>
    </row>
    <row r="185" spans="1:5" ht="15" x14ac:dyDescent="0.25">
      <c r="A185" s="2">
        <v>1127</v>
      </c>
      <c r="B185" s="2" t="s">
        <v>87</v>
      </c>
      <c r="C185" s="2" t="s">
        <v>88</v>
      </c>
      <c r="D185" s="2">
        <v>9</v>
      </c>
      <c r="E185" s="2">
        <v>30</v>
      </c>
    </row>
    <row r="186" spans="1:5" ht="15" x14ac:dyDescent="0.25">
      <c r="A186" s="2">
        <v>3053</v>
      </c>
      <c r="B186" s="2" t="s">
        <v>141</v>
      </c>
      <c r="C186" s="2" t="s">
        <v>299</v>
      </c>
      <c r="D186" s="2">
        <v>9</v>
      </c>
      <c r="E186" s="2">
        <v>30</v>
      </c>
    </row>
    <row r="187" spans="1:5" ht="15" x14ac:dyDescent="0.25">
      <c r="A187" s="2">
        <v>3057</v>
      </c>
      <c r="B187" s="2" t="s">
        <v>151</v>
      </c>
      <c r="C187" s="2" t="s">
        <v>303</v>
      </c>
      <c r="D187" s="2">
        <v>9</v>
      </c>
      <c r="E187" s="2">
        <v>30</v>
      </c>
    </row>
    <row r="188" spans="1:5" ht="15" x14ac:dyDescent="0.25">
      <c r="A188" s="2">
        <v>3063</v>
      </c>
      <c r="B188" s="2" t="s">
        <v>232</v>
      </c>
      <c r="C188" s="2" t="s">
        <v>304</v>
      </c>
      <c r="D188" s="2">
        <v>9</v>
      </c>
      <c r="E188" s="2">
        <v>30</v>
      </c>
    </row>
    <row r="189" spans="1:5" ht="15" x14ac:dyDescent="0.25">
      <c r="A189" s="2">
        <v>1224</v>
      </c>
      <c r="B189" s="2" t="s">
        <v>52</v>
      </c>
      <c r="C189" s="2" t="s">
        <v>153</v>
      </c>
      <c r="D189" s="2">
        <v>9</v>
      </c>
      <c r="E189" s="2">
        <v>30</v>
      </c>
    </row>
    <row r="190" spans="1:5" ht="15" x14ac:dyDescent="0.25">
      <c r="A190" s="2">
        <v>1238</v>
      </c>
      <c r="B190" s="2" t="s">
        <v>171</v>
      </c>
      <c r="C190" s="2" t="s">
        <v>172</v>
      </c>
      <c r="D190" s="2">
        <v>9</v>
      </c>
      <c r="E190" s="2">
        <v>30</v>
      </c>
    </row>
    <row r="191" spans="1:5" ht="15" x14ac:dyDescent="0.25">
      <c r="A191" s="2">
        <v>1142</v>
      </c>
      <c r="B191" s="2" t="s">
        <v>94</v>
      </c>
      <c r="C191" s="2" t="s">
        <v>95</v>
      </c>
      <c r="D191" s="2">
        <v>9</v>
      </c>
      <c r="E191" s="2">
        <v>30</v>
      </c>
    </row>
    <row r="192" spans="1:5" ht="15" x14ac:dyDescent="0.25">
      <c r="A192" s="2">
        <v>1177</v>
      </c>
      <c r="B192" s="2" t="s">
        <v>55</v>
      </c>
      <c r="C192" s="2" t="s">
        <v>114</v>
      </c>
      <c r="D192" s="2">
        <v>9</v>
      </c>
      <c r="E192" s="2">
        <v>30</v>
      </c>
    </row>
    <row r="193" spans="1:5" ht="15" x14ac:dyDescent="0.25">
      <c r="A193" s="2">
        <v>3130</v>
      </c>
      <c r="B193" s="2" t="s">
        <v>89</v>
      </c>
      <c r="C193" s="2" t="s">
        <v>348</v>
      </c>
      <c r="D193" s="2">
        <v>9</v>
      </c>
      <c r="E193" s="2">
        <v>30</v>
      </c>
    </row>
    <row r="194" spans="1:5" ht="15" x14ac:dyDescent="0.25">
      <c r="A194" s="2">
        <v>2551</v>
      </c>
      <c r="B194" s="2" t="s">
        <v>256</v>
      </c>
      <c r="C194" s="2" t="s">
        <v>257</v>
      </c>
      <c r="D194" s="2">
        <v>10</v>
      </c>
      <c r="E194" s="2">
        <v>30</v>
      </c>
    </row>
    <row r="195" spans="1:5" ht="15" x14ac:dyDescent="0.25">
      <c r="A195" s="2">
        <v>3092</v>
      </c>
      <c r="B195" s="2" t="s">
        <v>151</v>
      </c>
      <c r="C195" s="2" t="s">
        <v>321</v>
      </c>
      <c r="D195" s="2">
        <v>10</v>
      </c>
      <c r="E195" s="2">
        <v>30</v>
      </c>
    </row>
    <row r="196" spans="1:5" ht="15" x14ac:dyDescent="0.25">
      <c r="A196" s="2">
        <v>2506</v>
      </c>
      <c r="B196" s="2" t="s">
        <v>52</v>
      </c>
      <c r="C196" s="2" t="s">
        <v>242</v>
      </c>
      <c r="D196" s="2">
        <v>10</v>
      </c>
      <c r="E196" s="2">
        <v>30</v>
      </c>
    </row>
    <row r="197" spans="1:5" ht="15" x14ac:dyDescent="0.25">
      <c r="A197" s="2">
        <v>2535</v>
      </c>
      <c r="B197" s="2" t="s">
        <v>249</v>
      </c>
      <c r="C197" s="2" t="s">
        <v>250</v>
      </c>
      <c r="D197" s="2">
        <v>10</v>
      </c>
      <c r="E197" s="2">
        <v>30</v>
      </c>
    </row>
    <row r="198" spans="1:5" ht="15" x14ac:dyDescent="0.25">
      <c r="A198" s="2">
        <v>3099</v>
      </c>
      <c r="B198" s="2" t="s">
        <v>324</v>
      </c>
      <c r="C198" s="2" t="s">
        <v>323</v>
      </c>
      <c r="D198" s="2">
        <v>10</v>
      </c>
      <c r="E198" s="2">
        <v>30</v>
      </c>
    </row>
    <row r="199" spans="1:5" ht="15" x14ac:dyDescent="0.25">
      <c r="A199" s="2">
        <v>3108</v>
      </c>
      <c r="B199" s="2" t="s">
        <v>141</v>
      </c>
      <c r="C199" s="2" t="s">
        <v>329</v>
      </c>
      <c r="D199" s="2">
        <v>10</v>
      </c>
      <c r="E199" s="2">
        <v>30</v>
      </c>
    </row>
    <row r="200" spans="1:5" ht="15" x14ac:dyDescent="0.25">
      <c r="A200" s="2">
        <v>3072</v>
      </c>
      <c r="B200" s="2" t="s">
        <v>23</v>
      </c>
      <c r="C200" s="2" t="s">
        <v>310</v>
      </c>
      <c r="D200" s="2">
        <v>10</v>
      </c>
      <c r="E200" s="2">
        <v>30</v>
      </c>
    </row>
    <row r="201" spans="1:5" ht="15" x14ac:dyDescent="0.25">
      <c r="A201" s="2">
        <v>3105</v>
      </c>
      <c r="B201" s="2" t="s">
        <v>52</v>
      </c>
      <c r="C201" s="2" t="s">
        <v>329</v>
      </c>
      <c r="D201" s="2">
        <v>10</v>
      </c>
      <c r="E201" s="2">
        <v>30</v>
      </c>
    </row>
    <row r="202" spans="1:5" ht="15" x14ac:dyDescent="0.25">
      <c r="A202" s="2">
        <v>2679</v>
      </c>
      <c r="B202" s="2" t="s">
        <v>215</v>
      </c>
      <c r="C202" s="2" t="s">
        <v>275</v>
      </c>
      <c r="D202" s="2">
        <v>10</v>
      </c>
      <c r="E202" s="2">
        <v>30</v>
      </c>
    </row>
    <row r="203" spans="1:5" ht="15" x14ac:dyDescent="0.25">
      <c r="A203" s="2">
        <v>1232</v>
      </c>
      <c r="B203" s="2" t="s">
        <v>151</v>
      </c>
      <c r="C203" s="2" t="s">
        <v>161</v>
      </c>
      <c r="D203" s="2">
        <v>10</v>
      </c>
      <c r="E203" s="2">
        <v>30</v>
      </c>
    </row>
    <row r="204" spans="1:5" ht="15" x14ac:dyDescent="0.25">
      <c r="A204" s="2">
        <v>1027</v>
      </c>
      <c r="B204" s="2" t="s">
        <v>29</v>
      </c>
      <c r="C204" s="2" t="s">
        <v>30</v>
      </c>
      <c r="D204" s="2">
        <v>10</v>
      </c>
      <c r="E204" s="2">
        <v>30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4"/>
  <sheetViews>
    <sheetView workbookViewId="0"/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2.28515625" bestFit="1" customWidth="1"/>
  </cols>
  <sheetData>
    <row r="1" spans="1:5" ht="15" x14ac:dyDescent="0.25">
      <c r="A1" s="14" t="s">
        <v>0</v>
      </c>
      <c r="B1" s="14" t="s">
        <v>1</v>
      </c>
      <c r="C1" s="14" t="s">
        <v>352</v>
      </c>
      <c r="D1" s="14" t="s">
        <v>368</v>
      </c>
      <c r="E1" s="15" t="s">
        <v>369</v>
      </c>
    </row>
    <row r="2" spans="1:5" ht="15" x14ac:dyDescent="0.25">
      <c r="A2" s="2">
        <v>1048</v>
      </c>
      <c r="B2" s="2" t="s">
        <v>45</v>
      </c>
      <c r="C2" s="2" t="s">
        <v>46</v>
      </c>
      <c r="D2" s="2">
        <v>68.930000000000007</v>
      </c>
      <c r="E2" s="2">
        <f>IF(D2&lt;0,0,D2)</f>
        <v>68.930000000000007</v>
      </c>
    </row>
    <row r="3" spans="1:5" ht="15" x14ac:dyDescent="0.25">
      <c r="A3" s="2">
        <v>1061</v>
      </c>
      <c r="B3" s="2" t="s">
        <v>52</v>
      </c>
      <c r="C3" s="2" t="s">
        <v>53</v>
      </c>
      <c r="D3" s="2">
        <v>48.74</v>
      </c>
      <c r="E3" s="2">
        <f t="shared" ref="E3:E66" si="0">IF(D3&lt;0,0,D3)</f>
        <v>48.74</v>
      </c>
    </row>
    <row r="4" spans="1:5" ht="15" x14ac:dyDescent="0.25">
      <c r="A4" s="2">
        <v>1062</v>
      </c>
      <c r="B4" s="2" t="s">
        <v>55</v>
      </c>
      <c r="C4" s="2" t="s">
        <v>56</v>
      </c>
      <c r="D4" s="2">
        <v>68.349999999999994</v>
      </c>
      <c r="E4" s="2">
        <f t="shared" si="0"/>
        <v>68.349999999999994</v>
      </c>
    </row>
    <row r="5" spans="1:5" ht="15" x14ac:dyDescent="0.25">
      <c r="A5" s="2">
        <v>1116</v>
      </c>
      <c r="B5" s="2" t="s">
        <v>173</v>
      </c>
      <c r="C5" s="2" t="s">
        <v>79</v>
      </c>
      <c r="D5" s="2">
        <v>87.13</v>
      </c>
      <c r="E5" s="2">
        <f t="shared" si="0"/>
        <v>87.13</v>
      </c>
    </row>
    <row r="6" spans="1:5" ht="15" x14ac:dyDescent="0.25">
      <c r="A6" s="2">
        <v>1147</v>
      </c>
      <c r="B6" s="2" t="s">
        <v>99</v>
      </c>
      <c r="C6" s="2" t="s">
        <v>100</v>
      </c>
      <c r="D6" s="2">
        <v>19.2</v>
      </c>
      <c r="E6" s="2">
        <f t="shared" si="0"/>
        <v>19.2</v>
      </c>
    </row>
    <row r="7" spans="1:5" ht="15" x14ac:dyDescent="0.25">
      <c r="A7" s="2">
        <v>1161</v>
      </c>
      <c r="B7" s="2" t="s">
        <v>52</v>
      </c>
      <c r="C7" s="2" t="s">
        <v>108</v>
      </c>
      <c r="D7" s="2">
        <v>93.12</v>
      </c>
      <c r="E7" s="2">
        <f t="shared" si="0"/>
        <v>93.12</v>
      </c>
    </row>
    <row r="8" spans="1:5" ht="15" x14ac:dyDescent="0.25">
      <c r="A8" s="2">
        <v>2341</v>
      </c>
      <c r="B8" s="2" t="s">
        <v>213</v>
      </c>
      <c r="C8" s="2" t="s">
        <v>214</v>
      </c>
      <c r="D8" s="2">
        <v>-38.65</v>
      </c>
      <c r="E8" s="2">
        <f t="shared" si="0"/>
        <v>0</v>
      </c>
    </row>
    <row r="9" spans="1:5" ht="15" x14ac:dyDescent="0.25">
      <c r="A9" s="2">
        <v>2446</v>
      </c>
      <c r="B9" s="2" t="s">
        <v>227</v>
      </c>
      <c r="C9" s="2" t="s">
        <v>228</v>
      </c>
      <c r="D9" s="2">
        <v>90.94</v>
      </c>
      <c r="E9" s="2">
        <f t="shared" si="0"/>
        <v>90.94</v>
      </c>
    </row>
    <row r="10" spans="1:5" ht="15" x14ac:dyDescent="0.25">
      <c r="A10" s="2">
        <v>2531</v>
      </c>
      <c r="B10" s="2" t="s">
        <v>23</v>
      </c>
      <c r="C10" s="2" t="s">
        <v>246</v>
      </c>
      <c r="D10" s="2">
        <v>79.86</v>
      </c>
      <c r="E10" s="2">
        <f t="shared" si="0"/>
        <v>79.86</v>
      </c>
    </row>
    <row r="11" spans="1:5" ht="15" x14ac:dyDescent="0.25">
      <c r="A11" s="2">
        <v>2550</v>
      </c>
      <c r="B11" s="2" t="s">
        <v>254</v>
      </c>
      <c r="C11" s="2" t="s">
        <v>255</v>
      </c>
      <c r="D11" s="2">
        <v>-22.81</v>
      </c>
      <c r="E11" s="2">
        <f t="shared" si="0"/>
        <v>0</v>
      </c>
    </row>
    <row r="12" spans="1:5" ht="15" x14ac:dyDescent="0.25">
      <c r="A12" s="2">
        <v>2560</v>
      </c>
      <c r="B12" s="2" t="s">
        <v>256</v>
      </c>
      <c r="C12" s="2" t="s">
        <v>259</v>
      </c>
      <c r="D12" s="2">
        <v>62.27</v>
      </c>
      <c r="E12" s="2">
        <f t="shared" si="0"/>
        <v>62.27</v>
      </c>
    </row>
    <row r="13" spans="1:5" ht="15" x14ac:dyDescent="0.25">
      <c r="A13" s="2">
        <v>2602</v>
      </c>
      <c r="B13" s="2" t="s">
        <v>23</v>
      </c>
      <c r="C13" s="2" t="s">
        <v>266</v>
      </c>
      <c r="D13" s="2">
        <v>27.3</v>
      </c>
      <c r="E13" s="2">
        <f t="shared" si="0"/>
        <v>27.3</v>
      </c>
    </row>
    <row r="14" spans="1:5" ht="15" x14ac:dyDescent="0.25">
      <c r="A14" s="2">
        <v>2624</v>
      </c>
      <c r="B14" s="2" t="s">
        <v>23</v>
      </c>
      <c r="C14" s="2" t="s">
        <v>272</v>
      </c>
      <c r="D14" s="2">
        <v>-24.82</v>
      </c>
      <c r="E14" s="2">
        <f t="shared" si="0"/>
        <v>0</v>
      </c>
    </row>
    <row r="15" spans="1:5" ht="15" x14ac:dyDescent="0.25">
      <c r="A15" s="2">
        <v>2717</v>
      </c>
      <c r="B15" s="2" t="s">
        <v>39</v>
      </c>
      <c r="C15" s="2" t="s">
        <v>281</v>
      </c>
      <c r="D15" s="2">
        <v>58.48</v>
      </c>
      <c r="E15" s="2">
        <f t="shared" si="0"/>
        <v>58.48</v>
      </c>
    </row>
    <row r="16" spans="1:5" ht="15" x14ac:dyDescent="0.25">
      <c r="A16" s="2">
        <v>3074</v>
      </c>
      <c r="B16" s="2" t="s">
        <v>157</v>
      </c>
      <c r="C16" s="2" t="s">
        <v>312</v>
      </c>
      <c r="D16" s="2">
        <v>39.979999999999997</v>
      </c>
      <c r="E16" s="2">
        <f t="shared" si="0"/>
        <v>39.979999999999997</v>
      </c>
    </row>
    <row r="17" spans="1:5" ht="15" x14ac:dyDescent="0.25">
      <c r="A17" s="2">
        <v>3093</v>
      </c>
      <c r="B17" s="2" t="s">
        <v>23</v>
      </c>
      <c r="C17" s="2" t="s">
        <v>321</v>
      </c>
      <c r="D17" s="2">
        <v>-0.4</v>
      </c>
      <c r="E17" s="2">
        <f t="shared" si="0"/>
        <v>0</v>
      </c>
    </row>
    <row r="18" spans="1:5" ht="15" x14ac:dyDescent="0.25">
      <c r="A18" s="2">
        <v>3111</v>
      </c>
      <c r="B18" s="2" t="s">
        <v>330</v>
      </c>
      <c r="C18" s="2" t="s">
        <v>331</v>
      </c>
      <c r="D18" s="2">
        <v>57.35</v>
      </c>
      <c r="E18" s="2">
        <f t="shared" si="0"/>
        <v>57.35</v>
      </c>
    </row>
    <row r="19" spans="1:5" ht="15" x14ac:dyDescent="0.25">
      <c r="A19" s="2">
        <v>3119</v>
      </c>
      <c r="B19" s="2" t="s">
        <v>337</v>
      </c>
      <c r="C19" s="2" t="s">
        <v>338</v>
      </c>
      <c r="D19" s="2">
        <v>61.76</v>
      </c>
      <c r="E19" s="2">
        <f t="shared" si="0"/>
        <v>61.76</v>
      </c>
    </row>
    <row r="20" spans="1:5" ht="15" x14ac:dyDescent="0.25">
      <c r="A20" s="2">
        <v>3123</v>
      </c>
      <c r="B20" s="2" t="s">
        <v>171</v>
      </c>
      <c r="C20" s="2" t="s">
        <v>342</v>
      </c>
      <c r="D20" s="2">
        <v>66.650000000000006</v>
      </c>
      <c r="E20" s="2">
        <f t="shared" si="0"/>
        <v>66.650000000000006</v>
      </c>
    </row>
    <row r="21" spans="1:5" ht="15" x14ac:dyDescent="0.25">
      <c r="A21" s="2">
        <v>3124</v>
      </c>
      <c r="B21" s="2" t="s">
        <v>52</v>
      </c>
      <c r="C21" s="2" t="s">
        <v>354</v>
      </c>
      <c r="D21" s="2">
        <v>35.270000000000003</v>
      </c>
      <c r="E21" s="2">
        <f t="shared" si="0"/>
        <v>35.270000000000003</v>
      </c>
    </row>
    <row r="22" spans="1:5" ht="15" x14ac:dyDescent="0.25">
      <c r="A22" s="2">
        <v>1158</v>
      </c>
      <c r="B22" s="2" t="s">
        <v>52</v>
      </c>
      <c r="C22" s="2" t="s">
        <v>104</v>
      </c>
      <c r="D22" s="2">
        <v>-19.22</v>
      </c>
      <c r="E22" s="2">
        <f t="shared" si="0"/>
        <v>0</v>
      </c>
    </row>
    <row r="23" spans="1:5" ht="15" x14ac:dyDescent="0.25">
      <c r="A23" s="2">
        <v>1178</v>
      </c>
      <c r="B23" s="2" t="s">
        <v>80</v>
      </c>
      <c r="C23" s="2" t="s">
        <v>115</v>
      </c>
      <c r="D23" s="2">
        <v>86.6</v>
      </c>
      <c r="E23" s="2">
        <f t="shared" si="0"/>
        <v>86.6</v>
      </c>
    </row>
    <row r="24" spans="1:5" ht="15" x14ac:dyDescent="0.25">
      <c r="A24" s="2">
        <v>1186</v>
      </c>
      <c r="B24" s="2" t="s">
        <v>92</v>
      </c>
      <c r="C24" s="2" t="s">
        <v>120</v>
      </c>
      <c r="D24" s="2">
        <v>12.82</v>
      </c>
      <c r="E24" s="2">
        <f t="shared" si="0"/>
        <v>12.82</v>
      </c>
    </row>
    <row r="25" spans="1:5" ht="15" x14ac:dyDescent="0.25">
      <c r="A25" s="2">
        <v>1193</v>
      </c>
      <c r="B25" s="2" t="s">
        <v>52</v>
      </c>
      <c r="C25" s="2" t="s">
        <v>125</v>
      </c>
      <c r="D25" s="2">
        <v>-39.619999999999997</v>
      </c>
      <c r="E25" s="2">
        <f t="shared" si="0"/>
        <v>0</v>
      </c>
    </row>
    <row r="26" spans="1:5" ht="15" x14ac:dyDescent="0.25">
      <c r="A26" s="2">
        <v>1199</v>
      </c>
      <c r="B26" s="2" t="s">
        <v>52</v>
      </c>
      <c r="C26" s="2" t="s">
        <v>132</v>
      </c>
      <c r="D26" s="2">
        <v>83.4</v>
      </c>
      <c r="E26" s="2">
        <f t="shared" si="0"/>
        <v>83.4</v>
      </c>
    </row>
    <row r="27" spans="1:5" ht="15" x14ac:dyDescent="0.25">
      <c r="A27" s="2">
        <v>1233</v>
      </c>
      <c r="B27" s="2" t="s">
        <v>162</v>
      </c>
      <c r="C27" s="2" t="s">
        <v>163</v>
      </c>
      <c r="D27" s="2">
        <v>0.28999999999999998</v>
      </c>
      <c r="E27" s="2">
        <f t="shared" si="0"/>
        <v>0.28999999999999998</v>
      </c>
    </row>
    <row r="28" spans="1:5" ht="15" x14ac:dyDescent="0.25">
      <c r="A28" s="2">
        <v>1034</v>
      </c>
      <c r="B28" s="2" t="s">
        <v>39</v>
      </c>
      <c r="C28" s="2" t="s">
        <v>40</v>
      </c>
      <c r="D28" s="2">
        <v>35.119999999999997</v>
      </c>
      <c r="E28" s="2">
        <f t="shared" si="0"/>
        <v>35.119999999999997</v>
      </c>
    </row>
    <row r="29" spans="1:5" ht="15" x14ac:dyDescent="0.25">
      <c r="A29" s="2">
        <v>1082</v>
      </c>
      <c r="B29" s="2" t="s">
        <v>137</v>
      </c>
      <c r="C29" s="2" t="s">
        <v>355</v>
      </c>
      <c r="D29" s="2">
        <v>68.760000000000005</v>
      </c>
      <c r="E29" s="2">
        <f t="shared" si="0"/>
        <v>68.760000000000005</v>
      </c>
    </row>
    <row r="30" spans="1:5" ht="15" x14ac:dyDescent="0.25">
      <c r="A30" s="2">
        <v>1130</v>
      </c>
      <c r="B30" s="2" t="s">
        <v>94</v>
      </c>
      <c r="C30" s="2" t="s">
        <v>356</v>
      </c>
      <c r="D30" s="2">
        <v>85.31</v>
      </c>
      <c r="E30" s="2">
        <f t="shared" si="0"/>
        <v>85.31</v>
      </c>
    </row>
    <row r="31" spans="1:5" ht="15" x14ac:dyDescent="0.25">
      <c r="A31" s="2">
        <v>2356</v>
      </c>
      <c r="B31" s="2" t="s">
        <v>39</v>
      </c>
      <c r="C31" s="2" t="s">
        <v>357</v>
      </c>
      <c r="D31" s="2">
        <v>-5.17</v>
      </c>
      <c r="E31" s="2">
        <f t="shared" si="0"/>
        <v>0</v>
      </c>
    </row>
    <row r="32" spans="1:5" ht="15" x14ac:dyDescent="0.25">
      <c r="A32" s="2">
        <v>2453</v>
      </c>
      <c r="B32" s="2" t="s">
        <v>89</v>
      </c>
      <c r="C32" s="2" t="s">
        <v>358</v>
      </c>
      <c r="D32" s="2">
        <v>-19.47</v>
      </c>
      <c r="E32" s="2">
        <f t="shared" si="0"/>
        <v>0</v>
      </c>
    </row>
    <row r="33" spans="1:5" ht="15" x14ac:dyDescent="0.25">
      <c r="A33" s="2">
        <v>2507</v>
      </c>
      <c r="B33" s="2" t="s">
        <v>39</v>
      </c>
      <c r="C33" s="2" t="s">
        <v>359</v>
      </c>
      <c r="D33" s="2">
        <v>71.12</v>
      </c>
      <c r="E33" s="2">
        <f t="shared" si="0"/>
        <v>71.12</v>
      </c>
    </row>
    <row r="34" spans="1:5" ht="15" x14ac:dyDescent="0.25">
      <c r="A34" s="2">
        <v>3050</v>
      </c>
      <c r="B34" s="2" t="s">
        <v>52</v>
      </c>
      <c r="C34" s="2" t="s">
        <v>360</v>
      </c>
      <c r="D34" s="2">
        <v>63.85</v>
      </c>
      <c r="E34" s="2">
        <f t="shared" si="0"/>
        <v>63.85</v>
      </c>
    </row>
    <row r="35" spans="1:5" ht="15" x14ac:dyDescent="0.25">
      <c r="A35" s="2">
        <v>3104</v>
      </c>
      <c r="B35" s="2" t="s">
        <v>236</v>
      </c>
      <c r="C35" s="2" t="s">
        <v>328</v>
      </c>
      <c r="D35" s="2">
        <v>44.89</v>
      </c>
      <c r="E35" s="2">
        <f t="shared" si="0"/>
        <v>44.89</v>
      </c>
    </row>
    <row r="36" spans="1:5" ht="15" x14ac:dyDescent="0.25">
      <c r="A36" s="2">
        <v>3118</v>
      </c>
      <c r="B36" s="2" t="s">
        <v>52</v>
      </c>
      <c r="C36" s="2" t="s">
        <v>336</v>
      </c>
      <c r="D36" s="2">
        <v>42.82</v>
      </c>
      <c r="E36" s="2">
        <f t="shared" si="0"/>
        <v>42.82</v>
      </c>
    </row>
    <row r="37" spans="1:5" ht="15" x14ac:dyDescent="0.25">
      <c r="A37" s="2">
        <v>2234</v>
      </c>
      <c r="B37" s="2" t="s">
        <v>141</v>
      </c>
      <c r="C37" s="2" t="s">
        <v>207</v>
      </c>
      <c r="D37" s="2">
        <v>-38.799999999999997</v>
      </c>
      <c r="E37" s="2">
        <f t="shared" si="0"/>
        <v>0</v>
      </c>
    </row>
    <row r="38" spans="1:5" ht="15" x14ac:dyDescent="0.25">
      <c r="A38" s="2">
        <v>2551</v>
      </c>
      <c r="B38" s="2" t="s">
        <v>256</v>
      </c>
      <c r="C38" s="2" t="s">
        <v>257</v>
      </c>
      <c r="D38" s="2">
        <v>1.44</v>
      </c>
      <c r="E38" s="2">
        <f t="shared" si="0"/>
        <v>1.44</v>
      </c>
    </row>
    <row r="39" spans="1:5" ht="15" x14ac:dyDescent="0.25">
      <c r="A39" s="2">
        <v>2695</v>
      </c>
      <c r="B39" s="2" t="s">
        <v>141</v>
      </c>
      <c r="C39" s="2" t="s">
        <v>280</v>
      </c>
      <c r="D39" s="2">
        <v>38.869999999999997</v>
      </c>
      <c r="E39" s="2">
        <f t="shared" si="0"/>
        <v>38.869999999999997</v>
      </c>
    </row>
    <row r="40" spans="1:5" ht="15" x14ac:dyDescent="0.25">
      <c r="A40" s="2">
        <v>2769</v>
      </c>
      <c r="B40" s="2" t="s">
        <v>39</v>
      </c>
      <c r="C40" s="2" t="s">
        <v>286</v>
      </c>
      <c r="D40" s="2">
        <v>-33.81</v>
      </c>
      <c r="E40" s="2">
        <f t="shared" si="0"/>
        <v>0</v>
      </c>
    </row>
    <row r="41" spans="1:5" ht="15" x14ac:dyDescent="0.25">
      <c r="A41" s="2">
        <v>2239</v>
      </c>
      <c r="B41" s="2" t="s">
        <v>55</v>
      </c>
      <c r="C41" s="2" t="s">
        <v>208</v>
      </c>
      <c r="D41" s="2">
        <v>14.48</v>
      </c>
      <c r="E41" s="2">
        <f t="shared" si="0"/>
        <v>14.48</v>
      </c>
    </row>
    <row r="42" spans="1:5" ht="15" x14ac:dyDescent="0.25">
      <c r="A42" s="2">
        <v>3087</v>
      </c>
      <c r="B42" s="2" t="s">
        <v>164</v>
      </c>
      <c r="C42" s="2" t="s">
        <v>318</v>
      </c>
      <c r="D42" s="2">
        <v>46.06</v>
      </c>
      <c r="E42" s="2">
        <f t="shared" si="0"/>
        <v>46.06</v>
      </c>
    </row>
    <row r="43" spans="1:5" ht="15" x14ac:dyDescent="0.25">
      <c r="A43" s="2">
        <v>3095</v>
      </c>
      <c r="B43" s="2" t="s">
        <v>141</v>
      </c>
      <c r="C43" s="2" t="s">
        <v>322</v>
      </c>
      <c r="D43" s="2">
        <v>-39.590000000000003</v>
      </c>
      <c r="E43" s="2">
        <f t="shared" si="0"/>
        <v>0</v>
      </c>
    </row>
    <row r="44" spans="1:5" ht="15" x14ac:dyDescent="0.25">
      <c r="A44" s="2">
        <v>3096</v>
      </c>
      <c r="B44" s="2" t="s">
        <v>141</v>
      </c>
      <c r="C44" s="2" t="s">
        <v>323</v>
      </c>
      <c r="D44" s="2">
        <v>-3.08</v>
      </c>
      <c r="E44" s="2">
        <f t="shared" si="0"/>
        <v>0</v>
      </c>
    </row>
    <row r="45" spans="1:5" ht="15" x14ac:dyDescent="0.25">
      <c r="A45" s="2">
        <v>3112</v>
      </c>
      <c r="B45" s="2" t="s">
        <v>199</v>
      </c>
      <c r="C45" s="2" t="s">
        <v>332</v>
      </c>
      <c r="D45" s="2">
        <v>46.45</v>
      </c>
      <c r="E45" s="2">
        <f t="shared" si="0"/>
        <v>46.45</v>
      </c>
    </row>
    <row r="46" spans="1:5" ht="15" x14ac:dyDescent="0.25">
      <c r="A46" s="2">
        <v>1020</v>
      </c>
      <c r="B46" s="2" t="s">
        <v>23</v>
      </c>
      <c r="C46" s="2" t="s">
        <v>24</v>
      </c>
      <c r="D46" s="2">
        <v>-20.9</v>
      </c>
      <c r="E46" s="2">
        <f t="shared" si="0"/>
        <v>0</v>
      </c>
    </row>
    <row r="47" spans="1:5" ht="15" x14ac:dyDescent="0.25">
      <c r="A47" s="2">
        <v>1110</v>
      </c>
      <c r="B47" s="2" t="s">
        <v>75</v>
      </c>
      <c r="C47" s="2" t="s">
        <v>76</v>
      </c>
      <c r="D47" s="2">
        <v>14.12</v>
      </c>
      <c r="E47" s="2">
        <f t="shared" si="0"/>
        <v>14.12</v>
      </c>
    </row>
    <row r="48" spans="1:5" ht="15" x14ac:dyDescent="0.25">
      <c r="A48" s="2">
        <v>1148</v>
      </c>
      <c r="B48" s="2" t="s">
        <v>80</v>
      </c>
      <c r="C48" s="2" t="s">
        <v>101</v>
      </c>
      <c r="D48" s="2">
        <v>25.25</v>
      </c>
      <c r="E48" s="2">
        <f t="shared" si="0"/>
        <v>25.25</v>
      </c>
    </row>
    <row r="49" spans="1:5" ht="15" x14ac:dyDescent="0.25">
      <c r="A49" s="2">
        <v>1200</v>
      </c>
      <c r="B49" s="2" t="s">
        <v>361</v>
      </c>
      <c r="C49" s="2" t="s">
        <v>134</v>
      </c>
      <c r="D49" s="2">
        <v>-24.89</v>
      </c>
      <c r="E49" s="2">
        <f t="shared" si="0"/>
        <v>0</v>
      </c>
    </row>
    <row r="50" spans="1:5" ht="15" x14ac:dyDescent="0.25">
      <c r="A50" s="2">
        <v>1203</v>
      </c>
      <c r="B50" s="2" t="s">
        <v>137</v>
      </c>
      <c r="C50" s="2" t="s">
        <v>138</v>
      </c>
      <c r="D50" s="2">
        <v>-26.61</v>
      </c>
      <c r="E50" s="2">
        <f t="shared" si="0"/>
        <v>0</v>
      </c>
    </row>
    <row r="51" spans="1:5" ht="15" x14ac:dyDescent="0.25">
      <c r="A51" s="2">
        <v>1206</v>
      </c>
      <c r="B51" s="2" t="s">
        <v>141</v>
      </c>
      <c r="C51" s="2" t="s">
        <v>142</v>
      </c>
      <c r="D51" s="2">
        <v>-6.69</v>
      </c>
      <c r="E51" s="2">
        <f t="shared" si="0"/>
        <v>0</v>
      </c>
    </row>
    <row r="52" spans="1:5" ht="15" x14ac:dyDescent="0.25">
      <c r="A52" s="2">
        <v>1229</v>
      </c>
      <c r="B52" s="2" t="s">
        <v>157</v>
      </c>
      <c r="C52" s="2" t="s">
        <v>158</v>
      </c>
      <c r="D52" s="2">
        <v>60.58</v>
      </c>
      <c r="E52" s="2">
        <f t="shared" si="0"/>
        <v>60.58</v>
      </c>
    </row>
    <row r="53" spans="1:5" ht="15" x14ac:dyDescent="0.25">
      <c r="A53" s="2">
        <v>2219</v>
      </c>
      <c r="B53" s="2" t="s">
        <v>194</v>
      </c>
      <c r="C53" s="2" t="s">
        <v>206</v>
      </c>
      <c r="D53" s="2">
        <v>33.840000000000003</v>
      </c>
      <c r="E53" s="2">
        <f t="shared" si="0"/>
        <v>33.840000000000003</v>
      </c>
    </row>
    <row r="54" spans="1:5" ht="15" x14ac:dyDescent="0.25">
      <c r="A54" s="2">
        <v>1234</v>
      </c>
      <c r="B54" s="2" t="s">
        <v>164</v>
      </c>
      <c r="C54" s="2" t="s">
        <v>165</v>
      </c>
      <c r="D54" s="2">
        <v>24.52</v>
      </c>
      <c r="E54" s="2">
        <f t="shared" si="0"/>
        <v>24.52</v>
      </c>
    </row>
    <row r="55" spans="1:5" ht="15" x14ac:dyDescent="0.25">
      <c r="A55" s="2">
        <v>2145</v>
      </c>
      <c r="B55" s="2" t="s">
        <v>80</v>
      </c>
      <c r="C55" s="2" t="s">
        <v>198</v>
      </c>
      <c r="D55" s="2">
        <v>97.83</v>
      </c>
      <c r="E55" s="2">
        <f t="shared" si="0"/>
        <v>97.83</v>
      </c>
    </row>
    <row r="56" spans="1:5" ht="15" x14ac:dyDescent="0.25">
      <c r="A56" s="2">
        <v>2152</v>
      </c>
      <c r="B56" s="2" t="s">
        <v>199</v>
      </c>
      <c r="C56" s="2" t="s">
        <v>200</v>
      </c>
      <c r="D56" s="2">
        <v>67.84</v>
      </c>
      <c r="E56" s="2">
        <f t="shared" si="0"/>
        <v>67.84</v>
      </c>
    </row>
    <row r="57" spans="1:5" ht="15" x14ac:dyDescent="0.25">
      <c r="A57" s="2">
        <v>2209</v>
      </c>
      <c r="B57" s="2" t="s">
        <v>164</v>
      </c>
      <c r="C57" s="2" t="s">
        <v>205</v>
      </c>
      <c r="D57" s="2">
        <v>14.31</v>
      </c>
      <c r="E57" s="2">
        <f t="shared" si="0"/>
        <v>14.31</v>
      </c>
    </row>
    <row r="58" spans="1:5" ht="15" x14ac:dyDescent="0.25">
      <c r="A58" s="2">
        <v>2269</v>
      </c>
      <c r="B58" s="2" t="s">
        <v>109</v>
      </c>
      <c r="C58" s="2" t="s">
        <v>210</v>
      </c>
      <c r="D58" s="2">
        <v>-7.05</v>
      </c>
      <c r="E58" s="2">
        <f t="shared" si="0"/>
        <v>0</v>
      </c>
    </row>
    <row r="59" spans="1:5" ht="15" x14ac:dyDescent="0.25">
      <c r="A59" s="2">
        <v>2342</v>
      </c>
      <c r="B59" s="2" t="s">
        <v>215</v>
      </c>
      <c r="C59" s="2" t="s">
        <v>216</v>
      </c>
      <c r="D59" s="2">
        <v>25.62</v>
      </c>
      <c r="E59" s="2">
        <f t="shared" si="0"/>
        <v>25.62</v>
      </c>
    </row>
    <row r="60" spans="1:5" ht="15" x14ac:dyDescent="0.25">
      <c r="A60" s="2">
        <v>2372</v>
      </c>
      <c r="B60" s="2" t="s">
        <v>217</v>
      </c>
      <c r="C60" s="2" t="s">
        <v>218</v>
      </c>
      <c r="D60" s="2">
        <v>97.47</v>
      </c>
      <c r="E60" s="2">
        <f t="shared" si="0"/>
        <v>97.47</v>
      </c>
    </row>
    <row r="61" spans="1:5" ht="15" x14ac:dyDescent="0.25">
      <c r="A61" s="2">
        <v>2399</v>
      </c>
      <c r="B61" s="2" t="s">
        <v>202</v>
      </c>
      <c r="C61" s="2" t="s">
        <v>220</v>
      </c>
      <c r="D61" s="2">
        <v>-4</v>
      </c>
      <c r="E61" s="2">
        <f t="shared" si="0"/>
        <v>0</v>
      </c>
    </row>
    <row r="62" spans="1:5" ht="15" x14ac:dyDescent="0.25">
      <c r="A62" s="2">
        <v>2429</v>
      </c>
      <c r="B62" s="2" t="s">
        <v>173</v>
      </c>
      <c r="C62" s="2" t="s">
        <v>223</v>
      </c>
      <c r="D62" s="2">
        <v>60.2</v>
      </c>
      <c r="E62" s="2">
        <f t="shared" si="0"/>
        <v>60.2</v>
      </c>
    </row>
    <row r="63" spans="1:5" ht="15" x14ac:dyDescent="0.25">
      <c r="A63" s="2">
        <v>2430</v>
      </c>
      <c r="B63" s="2" t="s">
        <v>224</v>
      </c>
      <c r="C63" s="2" t="s">
        <v>225</v>
      </c>
      <c r="D63" s="2">
        <v>28.77</v>
      </c>
      <c r="E63" s="2">
        <f t="shared" si="0"/>
        <v>28.77</v>
      </c>
    </row>
    <row r="64" spans="1:5" ht="15" x14ac:dyDescent="0.25">
      <c r="A64" s="2">
        <v>2444</v>
      </c>
      <c r="B64" s="2" t="s">
        <v>39</v>
      </c>
      <c r="C64" s="2" t="s">
        <v>226</v>
      </c>
      <c r="D64" s="2">
        <v>-45.57</v>
      </c>
      <c r="E64" s="2">
        <f t="shared" si="0"/>
        <v>0</v>
      </c>
    </row>
    <row r="65" spans="1:5" ht="15" x14ac:dyDescent="0.25">
      <c r="A65" s="2">
        <v>2449</v>
      </c>
      <c r="B65" s="2" t="s">
        <v>232</v>
      </c>
      <c r="C65" s="2" t="s">
        <v>233</v>
      </c>
      <c r="D65" s="2">
        <v>49.35</v>
      </c>
      <c r="E65" s="2">
        <f t="shared" si="0"/>
        <v>49.35</v>
      </c>
    </row>
    <row r="66" spans="1:5" ht="15" x14ac:dyDescent="0.25">
      <c r="A66" s="2">
        <v>2477</v>
      </c>
      <c r="B66" s="2" t="s">
        <v>240</v>
      </c>
      <c r="C66" s="2" t="s">
        <v>241</v>
      </c>
      <c r="D66" s="2">
        <v>78.819999999999993</v>
      </c>
      <c r="E66" s="2">
        <f t="shared" si="0"/>
        <v>78.819999999999993</v>
      </c>
    </row>
    <row r="67" spans="1:5" ht="15" x14ac:dyDescent="0.25">
      <c r="A67" s="2">
        <v>2522</v>
      </c>
      <c r="B67" s="2" t="s">
        <v>243</v>
      </c>
      <c r="C67" s="2" t="s">
        <v>244</v>
      </c>
      <c r="D67" s="2">
        <v>-4.01</v>
      </c>
      <c r="E67" s="2">
        <f t="shared" ref="E67:E130" si="1">IF(D67&lt;0,0,D67)</f>
        <v>0</v>
      </c>
    </row>
    <row r="68" spans="1:5" ht="15" x14ac:dyDescent="0.25">
      <c r="A68" s="2">
        <v>2532</v>
      </c>
      <c r="B68" s="2" t="s">
        <v>362</v>
      </c>
      <c r="C68" s="2" t="s">
        <v>248</v>
      </c>
      <c r="D68" s="2">
        <v>90.11</v>
      </c>
      <c r="E68" s="2">
        <f t="shared" si="1"/>
        <v>90.11</v>
      </c>
    </row>
    <row r="69" spans="1:5" ht="15" x14ac:dyDescent="0.25">
      <c r="A69" s="2">
        <v>2539</v>
      </c>
      <c r="B69" s="2" t="s">
        <v>52</v>
      </c>
      <c r="C69" s="2" t="s">
        <v>251</v>
      </c>
      <c r="D69" s="2">
        <v>24.51</v>
      </c>
      <c r="E69" s="2">
        <f t="shared" si="1"/>
        <v>24.51</v>
      </c>
    </row>
    <row r="70" spans="1:5" ht="15" x14ac:dyDescent="0.25">
      <c r="A70" s="2">
        <v>2541</v>
      </c>
      <c r="B70" s="2" t="s">
        <v>52</v>
      </c>
      <c r="C70" s="2" t="s">
        <v>252</v>
      </c>
      <c r="D70" s="2">
        <v>56.42</v>
      </c>
      <c r="E70" s="2">
        <f t="shared" si="1"/>
        <v>56.42</v>
      </c>
    </row>
    <row r="71" spans="1:5" ht="15" x14ac:dyDescent="0.25">
      <c r="A71" s="2">
        <v>2545</v>
      </c>
      <c r="B71" s="2" t="s">
        <v>89</v>
      </c>
      <c r="C71" s="2" t="s">
        <v>253</v>
      </c>
      <c r="D71" s="2">
        <v>26.2</v>
      </c>
      <c r="E71" s="2">
        <f t="shared" si="1"/>
        <v>26.2</v>
      </c>
    </row>
    <row r="72" spans="1:5" ht="15" x14ac:dyDescent="0.25">
      <c r="A72" s="2">
        <v>2564</v>
      </c>
      <c r="B72" s="2" t="s">
        <v>23</v>
      </c>
      <c r="C72" s="2" t="s">
        <v>261</v>
      </c>
      <c r="D72" s="2">
        <v>14.63</v>
      </c>
      <c r="E72" s="2">
        <f t="shared" si="1"/>
        <v>14.63</v>
      </c>
    </row>
    <row r="73" spans="1:5" ht="15" x14ac:dyDescent="0.25">
      <c r="A73" s="2">
        <v>2567</v>
      </c>
      <c r="B73" s="2" t="s">
        <v>151</v>
      </c>
      <c r="C73" s="2" t="s">
        <v>262</v>
      </c>
      <c r="D73" s="2">
        <v>-21.9</v>
      </c>
      <c r="E73" s="2">
        <f t="shared" si="1"/>
        <v>0</v>
      </c>
    </row>
    <row r="74" spans="1:5" ht="15" x14ac:dyDescent="0.25">
      <c r="A74" s="2">
        <v>2570</v>
      </c>
      <c r="B74" s="2" t="s">
        <v>23</v>
      </c>
      <c r="C74" s="2" t="s">
        <v>262</v>
      </c>
      <c r="D74" s="2">
        <v>-48.64</v>
      </c>
      <c r="E74" s="2">
        <f t="shared" si="1"/>
        <v>0</v>
      </c>
    </row>
    <row r="75" spans="1:5" ht="15" x14ac:dyDescent="0.25">
      <c r="A75" s="2">
        <v>2604</v>
      </c>
      <c r="B75" s="2" t="s">
        <v>267</v>
      </c>
      <c r="C75" s="2" t="s">
        <v>268</v>
      </c>
      <c r="D75" s="2">
        <v>56.95</v>
      </c>
      <c r="E75" s="2">
        <f t="shared" si="1"/>
        <v>56.95</v>
      </c>
    </row>
    <row r="76" spans="1:5" ht="15" x14ac:dyDescent="0.25">
      <c r="A76" s="2">
        <v>2605</v>
      </c>
      <c r="B76" s="2" t="s">
        <v>159</v>
      </c>
      <c r="C76" s="2" t="s">
        <v>269</v>
      </c>
      <c r="D76" s="2">
        <v>-9.7200000000000006</v>
      </c>
      <c r="E76" s="2">
        <f t="shared" si="1"/>
        <v>0</v>
      </c>
    </row>
    <row r="77" spans="1:5" ht="15" x14ac:dyDescent="0.25">
      <c r="A77" s="2">
        <v>2608</v>
      </c>
      <c r="B77" s="2" t="s">
        <v>39</v>
      </c>
      <c r="C77" s="2" t="s">
        <v>270</v>
      </c>
      <c r="D77" s="2">
        <v>30.37</v>
      </c>
      <c r="E77" s="2">
        <f t="shared" si="1"/>
        <v>30.37</v>
      </c>
    </row>
    <row r="78" spans="1:5" ht="15" x14ac:dyDescent="0.25">
      <c r="A78" s="2">
        <v>2621</v>
      </c>
      <c r="B78" s="2" t="s">
        <v>23</v>
      </c>
      <c r="C78" s="2" t="s">
        <v>271</v>
      </c>
      <c r="D78" s="2">
        <v>64.84</v>
      </c>
      <c r="E78" s="2">
        <f t="shared" si="1"/>
        <v>64.84</v>
      </c>
    </row>
    <row r="79" spans="1:5" ht="15" x14ac:dyDescent="0.25">
      <c r="A79" s="2">
        <v>2644</v>
      </c>
      <c r="B79" s="2" t="s">
        <v>171</v>
      </c>
      <c r="C79" s="2" t="s">
        <v>273</v>
      </c>
      <c r="D79" s="2">
        <v>1.43</v>
      </c>
      <c r="E79" s="2">
        <f t="shared" si="1"/>
        <v>1.43</v>
      </c>
    </row>
    <row r="80" spans="1:5" ht="15" x14ac:dyDescent="0.25">
      <c r="A80" s="2">
        <v>2688</v>
      </c>
      <c r="B80" s="2" t="s">
        <v>60</v>
      </c>
      <c r="C80" s="2" t="s">
        <v>277</v>
      </c>
      <c r="D80" s="2">
        <v>-43.08</v>
      </c>
      <c r="E80" s="2">
        <f t="shared" si="1"/>
        <v>0</v>
      </c>
    </row>
    <row r="81" spans="1:5" ht="15" x14ac:dyDescent="0.25">
      <c r="A81" s="2">
        <v>2767</v>
      </c>
      <c r="B81" s="2" t="s">
        <v>23</v>
      </c>
      <c r="C81" s="2" t="s">
        <v>285</v>
      </c>
      <c r="D81" s="2">
        <v>99.82</v>
      </c>
      <c r="E81" s="2">
        <f t="shared" si="1"/>
        <v>99.82</v>
      </c>
    </row>
    <row r="82" spans="1:5" ht="15" x14ac:dyDescent="0.25">
      <c r="A82" s="2">
        <v>2791</v>
      </c>
      <c r="B82" s="2" t="s">
        <v>288</v>
      </c>
      <c r="C82" s="2" t="s">
        <v>289</v>
      </c>
      <c r="D82" s="2">
        <v>86.89</v>
      </c>
      <c r="E82" s="2">
        <f t="shared" si="1"/>
        <v>86.89</v>
      </c>
    </row>
    <row r="83" spans="1:5" ht="15" x14ac:dyDescent="0.25">
      <c r="A83" s="2">
        <v>2874</v>
      </c>
      <c r="B83" s="2" t="s">
        <v>23</v>
      </c>
      <c r="C83" s="2" t="s">
        <v>291</v>
      </c>
      <c r="D83" s="2">
        <v>66.11</v>
      </c>
      <c r="E83" s="2">
        <f t="shared" si="1"/>
        <v>66.11</v>
      </c>
    </row>
    <row r="84" spans="1:5" ht="15" x14ac:dyDescent="0.25">
      <c r="A84" s="2">
        <v>3071</v>
      </c>
      <c r="B84" s="2" t="s">
        <v>23</v>
      </c>
      <c r="C84" s="2" t="s">
        <v>309</v>
      </c>
      <c r="D84" s="2">
        <v>23.48</v>
      </c>
      <c r="E84" s="2">
        <f t="shared" si="1"/>
        <v>23.48</v>
      </c>
    </row>
    <row r="85" spans="1:5" ht="15" x14ac:dyDescent="0.25">
      <c r="A85" s="2">
        <v>3075</v>
      </c>
      <c r="B85" s="2" t="s">
        <v>194</v>
      </c>
      <c r="C85" s="2" t="s">
        <v>313</v>
      </c>
      <c r="D85" s="2">
        <v>45.67</v>
      </c>
      <c r="E85" s="2">
        <f t="shared" si="1"/>
        <v>45.67</v>
      </c>
    </row>
    <row r="86" spans="1:5" ht="15" x14ac:dyDescent="0.25">
      <c r="A86" s="2">
        <v>3078</v>
      </c>
      <c r="B86" s="2" t="s">
        <v>171</v>
      </c>
      <c r="C86" s="2" t="s">
        <v>315</v>
      </c>
      <c r="D86" s="2">
        <v>24.25</v>
      </c>
      <c r="E86" s="2">
        <f t="shared" si="1"/>
        <v>24.25</v>
      </c>
    </row>
    <row r="87" spans="1:5" ht="15" x14ac:dyDescent="0.25">
      <c r="A87" s="2">
        <v>3079</v>
      </c>
      <c r="B87" s="2" t="s">
        <v>52</v>
      </c>
      <c r="C87" s="2" t="s">
        <v>315</v>
      </c>
      <c r="D87" s="2">
        <v>-40.9</v>
      </c>
      <c r="E87" s="2">
        <f t="shared" si="1"/>
        <v>0</v>
      </c>
    </row>
    <row r="88" spans="1:5" ht="15" x14ac:dyDescent="0.25">
      <c r="A88" s="2">
        <v>3083</v>
      </c>
      <c r="B88" s="2" t="s">
        <v>52</v>
      </c>
      <c r="C88" s="2" t="s">
        <v>316</v>
      </c>
      <c r="D88" s="2">
        <v>97.49</v>
      </c>
      <c r="E88" s="2">
        <f t="shared" si="1"/>
        <v>97.49</v>
      </c>
    </row>
    <row r="89" spans="1:5" ht="15" x14ac:dyDescent="0.25">
      <c r="A89" s="2">
        <v>3092</v>
      </c>
      <c r="B89" s="2" t="s">
        <v>151</v>
      </c>
      <c r="C89" s="2" t="s">
        <v>321</v>
      </c>
      <c r="D89" s="2">
        <v>87.2</v>
      </c>
      <c r="E89" s="2">
        <f t="shared" si="1"/>
        <v>87.2</v>
      </c>
    </row>
    <row r="90" spans="1:5" ht="15" x14ac:dyDescent="0.25">
      <c r="A90" s="2">
        <v>3106</v>
      </c>
      <c r="B90" s="2" t="s">
        <v>75</v>
      </c>
      <c r="C90" s="2" t="s">
        <v>329</v>
      </c>
      <c r="D90" s="2">
        <v>71.61</v>
      </c>
      <c r="E90" s="2">
        <f t="shared" si="1"/>
        <v>71.61</v>
      </c>
    </row>
    <row r="91" spans="1:5" ht="15" x14ac:dyDescent="0.25">
      <c r="A91" s="2">
        <v>3120</v>
      </c>
      <c r="B91" s="2" t="s">
        <v>199</v>
      </c>
      <c r="C91" s="2" t="s">
        <v>339</v>
      </c>
      <c r="D91" s="2">
        <v>-14.53</v>
      </c>
      <c r="E91" s="2">
        <f t="shared" si="1"/>
        <v>0</v>
      </c>
    </row>
    <row r="92" spans="1:5" ht="15" x14ac:dyDescent="0.25">
      <c r="A92" s="2">
        <v>3125</v>
      </c>
      <c r="B92" s="2" t="s">
        <v>151</v>
      </c>
      <c r="C92" s="2" t="s">
        <v>343</v>
      </c>
      <c r="D92" s="2">
        <v>34.54</v>
      </c>
      <c r="E92" s="2">
        <f t="shared" si="1"/>
        <v>34.54</v>
      </c>
    </row>
    <row r="93" spans="1:5" ht="15" x14ac:dyDescent="0.25">
      <c r="A93" s="2">
        <v>1121</v>
      </c>
      <c r="B93" s="2" t="s">
        <v>80</v>
      </c>
      <c r="C93" s="2" t="s">
        <v>81</v>
      </c>
      <c r="D93" s="2">
        <v>61.58</v>
      </c>
      <c r="E93" s="2">
        <f t="shared" si="1"/>
        <v>61.58</v>
      </c>
    </row>
    <row r="94" spans="1:5" ht="15" x14ac:dyDescent="0.25">
      <c r="A94" s="2">
        <v>1127</v>
      </c>
      <c r="B94" s="2" t="s">
        <v>87</v>
      </c>
      <c r="C94" s="2" t="s">
        <v>88</v>
      </c>
      <c r="D94" s="2">
        <v>-38.590000000000003</v>
      </c>
      <c r="E94" s="2">
        <f t="shared" si="1"/>
        <v>0</v>
      </c>
    </row>
    <row r="95" spans="1:5" ht="15" x14ac:dyDescent="0.25">
      <c r="A95" s="2">
        <v>1162</v>
      </c>
      <c r="B95" s="2" t="s">
        <v>363</v>
      </c>
      <c r="C95" s="2" t="s">
        <v>110</v>
      </c>
      <c r="D95" s="2">
        <v>68.11</v>
      </c>
      <c r="E95" s="2">
        <f t="shared" si="1"/>
        <v>68.11</v>
      </c>
    </row>
    <row r="96" spans="1:5" ht="15" x14ac:dyDescent="0.25">
      <c r="A96" s="2">
        <v>1223</v>
      </c>
      <c r="B96" s="2" t="s">
        <v>151</v>
      </c>
      <c r="C96" s="2" t="s">
        <v>152</v>
      </c>
      <c r="D96" s="2">
        <v>98.36</v>
      </c>
      <c r="E96" s="2">
        <f t="shared" si="1"/>
        <v>98.36</v>
      </c>
    </row>
    <row r="97" spans="1:5" ht="15" x14ac:dyDescent="0.25">
      <c r="A97" s="2">
        <v>3054</v>
      </c>
      <c r="B97" s="2" t="s">
        <v>52</v>
      </c>
      <c r="C97" s="2" t="s">
        <v>300</v>
      </c>
      <c r="D97" s="2">
        <v>74.77</v>
      </c>
      <c r="E97" s="2">
        <f t="shared" si="1"/>
        <v>74.77</v>
      </c>
    </row>
    <row r="98" spans="1:5" ht="15" x14ac:dyDescent="0.25">
      <c r="A98" s="2">
        <v>2004</v>
      </c>
      <c r="B98" s="2" t="s">
        <v>173</v>
      </c>
      <c r="C98" s="2" t="s">
        <v>174</v>
      </c>
      <c r="D98" s="2">
        <v>-4.75</v>
      </c>
      <c r="E98" s="2">
        <f t="shared" si="1"/>
        <v>0</v>
      </c>
    </row>
    <row r="99" spans="1:5" ht="15" x14ac:dyDescent="0.25">
      <c r="A99" s="2">
        <v>2017</v>
      </c>
      <c r="B99" s="2" t="s">
        <v>178</v>
      </c>
      <c r="C99" s="2" t="s">
        <v>179</v>
      </c>
      <c r="D99" s="2">
        <v>-45.74</v>
      </c>
      <c r="E99" s="2">
        <f t="shared" si="1"/>
        <v>0</v>
      </c>
    </row>
    <row r="100" spans="1:5" ht="15" x14ac:dyDescent="0.25">
      <c r="A100" s="2">
        <v>2024</v>
      </c>
      <c r="B100" s="2" t="s">
        <v>157</v>
      </c>
      <c r="C100" s="2" t="s">
        <v>181</v>
      </c>
      <c r="D100" s="2">
        <v>40.4</v>
      </c>
      <c r="E100" s="2">
        <f t="shared" si="1"/>
        <v>40.4</v>
      </c>
    </row>
    <row r="101" spans="1:5" ht="15" x14ac:dyDescent="0.25">
      <c r="A101" s="2">
        <v>2114</v>
      </c>
      <c r="B101" s="2" t="s">
        <v>52</v>
      </c>
      <c r="C101" s="2" t="s">
        <v>192</v>
      </c>
      <c r="D101" s="2">
        <v>35.42</v>
      </c>
      <c r="E101" s="2">
        <f t="shared" si="1"/>
        <v>35.42</v>
      </c>
    </row>
    <row r="102" spans="1:5" ht="15" x14ac:dyDescent="0.25">
      <c r="A102" s="2">
        <v>2115</v>
      </c>
      <c r="B102" s="2" t="s">
        <v>141</v>
      </c>
      <c r="C102" s="2" t="s">
        <v>193</v>
      </c>
      <c r="D102" s="2">
        <v>34.86</v>
      </c>
      <c r="E102" s="2">
        <f t="shared" si="1"/>
        <v>34.86</v>
      </c>
    </row>
    <row r="103" spans="1:5" ht="15" x14ac:dyDescent="0.25">
      <c r="A103" s="2">
        <v>2117</v>
      </c>
      <c r="B103" s="2" t="s">
        <v>194</v>
      </c>
      <c r="C103" s="2" t="s">
        <v>195</v>
      </c>
      <c r="D103" s="2">
        <v>100.33</v>
      </c>
      <c r="E103" s="2">
        <f t="shared" si="1"/>
        <v>100.33</v>
      </c>
    </row>
    <row r="104" spans="1:5" ht="15" x14ac:dyDescent="0.25">
      <c r="A104" s="2">
        <v>2123</v>
      </c>
      <c r="B104" s="2" t="s">
        <v>89</v>
      </c>
      <c r="C104" s="2" t="s">
        <v>197</v>
      </c>
      <c r="D104" s="2">
        <v>19.72</v>
      </c>
      <c r="E104" s="2">
        <f t="shared" si="1"/>
        <v>19.72</v>
      </c>
    </row>
    <row r="105" spans="1:5" ht="15" x14ac:dyDescent="0.25">
      <c r="A105" s="2">
        <v>2197</v>
      </c>
      <c r="B105" s="2" t="s">
        <v>23</v>
      </c>
      <c r="C105" s="2" t="s">
        <v>201</v>
      </c>
      <c r="D105" s="2">
        <v>6.4</v>
      </c>
      <c r="E105" s="2">
        <f t="shared" si="1"/>
        <v>6.4</v>
      </c>
    </row>
    <row r="106" spans="1:5" ht="15" x14ac:dyDescent="0.25">
      <c r="A106" s="2">
        <v>2203</v>
      </c>
      <c r="B106" s="2" t="s">
        <v>202</v>
      </c>
      <c r="C106" s="2" t="s">
        <v>203</v>
      </c>
      <c r="D106" s="2">
        <v>87.17</v>
      </c>
      <c r="E106" s="2">
        <f t="shared" si="1"/>
        <v>87.17</v>
      </c>
    </row>
    <row r="107" spans="1:5" ht="15" x14ac:dyDescent="0.25">
      <c r="A107" s="2">
        <v>2389</v>
      </c>
      <c r="B107" s="2" t="s">
        <v>141</v>
      </c>
      <c r="C107" s="2" t="s">
        <v>219</v>
      </c>
      <c r="D107" s="2">
        <v>4.75</v>
      </c>
      <c r="E107" s="2">
        <f t="shared" si="1"/>
        <v>4.75</v>
      </c>
    </row>
    <row r="108" spans="1:5" ht="15" x14ac:dyDescent="0.25">
      <c r="A108" s="2">
        <v>2452</v>
      </c>
      <c r="B108" s="2" t="s">
        <v>234</v>
      </c>
      <c r="C108" s="2" t="s">
        <v>235</v>
      </c>
      <c r="D108" s="2">
        <v>36.53</v>
      </c>
      <c r="E108" s="2">
        <f t="shared" si="1"/>
        <v>36.53</v>
      </c>
    </row>
    <row r="109" spans="1:5" ht="15" x14ac:dyDescent="0.25">
      <c r="A109" s="2">
        <v>2462</v>
      </c>
      <c r="B109" s="2" t="s">
        <v>23</v>
      </c>
      <c r="C109" s="2" t="s">
        <v>239</v>
      </c>
      <c r="D109" s="2">
        <v>67.34</v>
      </c>
      <c r="E109" s="2">
        <f t="shared" si="1"/>
        <v>67.34</v>
      </c>
    </row>
    <row r="110" spans="1:5" ht="15" x14ac:dyDescent="0.25">
      <c r="A110" s="2">
        <v>2492</v>
      </c>
      <c r="B110" s="2" t="s">
        <v>60</v>
      </c>
      <c r="C110" s="2" t="s">
        <v>241</v>
      </c>
      <c r="D110" s="2">
        <v>-42.6</v>
      </c>
      <c r="E110" s="2">
        <f t="shared" si="1"/>
        <v>0</v>
      </c>
    </row>
    <row r="111" spans="1:5" ht="15" x14ac:dyDescent="0.25">
      <c r="A111" s="2">
        <v>2506</v>
      </c>
      <c r="B111" s="2" t="s">
        <v>52</v>
      </c>
      <c r="C111" s="2" t="s">
        <v>242</v>
      </c>
      <c r="D111" s="2">
        <v>57.58</v>
      </c>
      <c r="E111" s="2">
        <f t="shared" si="1"/>
        <v>57.58</v>
      </c>
    </row>
    <row r="112" spans="1:5" ht="15" x14ac:dyDescent="0.25">
      <c r="A112" s="2">
        <v>2528</v>
      </c>
      <c r="B112" s="2" t="s">
        <v>58</v>
      </c>
      <c r="C112" s="2" t="s">
        <v>245</v>
      </c>
      <c r="D112" s="2">
        <v>-33.200000000000003</v>
      </c>
      <c r="E112" s="2">
        <f t="shared" si="1"/>
        <v>0</v>
      </c>
    </row>
    <row r="113" spans="1:5" ht="15" x14ac:dyDescent="0.25">
      <c r="A113" s="2">
        <v>2535</v>
      </c>
      <c r="B113" s="2" t="s">
        <v>249</v>
      </c>
      <c r="C113" s="2" t="s">
        <v>250</v>
      </c>
      <c r="D113" s="2">
        <v>28.14</v>
      </c>
      <c r="E113" s="2">
        <f t="shared" si="1"/>
        <v>28.14</v>
      </c>
    </row>
    <row r="114" spans="1:5" ht="15" x14ac:dyDescent="0.25">
      <c r="A114" s="2">
        <v>2735</v>
      </c>
      <c r="B114" s="2" t="s">
        <v>199</v>
      </c>
      <c r="C114" s="2" t="s">
        <v>283</v>
      </c>
      <c r="D114" s="2">
        <v>61.49</v>
      </c>
      <c r="E114" s="2">
        <f t="shared" si="1"/>
        <v>61.49</v>
      </c>
    </row>
    <row r="115" spans="1:5" ht="15" x14ac:dyDescent="0.25">
      <c r="A115" s="2">
        <v>2969</v>
      </c>
      <c r="B115" s="2" t="s">
        <v>52</v>
      </c>
      <c r="C115" s="2" t="s">
        <v>292</v>
      </c>
      <c r="D115" s="2">
        <v>15.83</v>
      </c>
      <c r="E115" s="2">
        <f t="shared" si="1"/>
        <v>15.83</v>
      </c>
    </row>
    <row r="116" spans="1:5" ht="15" x14ac:dyDescent="0.25">
      <c r="A116" s="2">
        <v>2990</v>
      </c>
      <c r="B116" s="2" t="s">
        <v>52</v>
      </c>
      <c r="C116" s="2" t="s">
        <v>293</v>
      </c>
      <c r="D116" s="2">
        <v>88.86</v>
      </c>
      <c r="E116" s="2">
        <f t="shared" si="1"/>
        <v>88.86</v>
      </c>
    </row>
    <row r="117" spans="1:5" ht="15" x14ac:dyDescent="0.25">
      <c r="A117" s="2">
        <v>3037</v>
      </c>
      <c r="B117" s="2" t="s">
        <v>254</v>
      </c>
      <c r="C117" s="2" t="s">
        <v>294</v>
      </c>
      <c r="D117" s="2">
        <v>70.790000000000006</v>
      </c>
      <c r="E117" s="2">
        <f t="shared" si="1"/>
        <v>70.790000000000006</v>
      </c>
    </row>
    <row r="118" spans="1:5" ht="15" x14ac:dyDescent="0.25">
      <c r="A118" s="2">
        <v>3041</v>
      </c>
      <c r="B118" s="2" t="s">
        <v>164</v>
      </c>
      <c r="C118" s="2" t="s">
        <v>295</v>
      </c>
      <c r="D118" s="2">
        <v>56.73</v>
      </c>
      <c r="E118" s="2">
        <f t="shared" si="1"/>
        <v>56.73</v>
      </c>
    </row>
    <row r="119" spans="1:5" ht="15" x14ac:dyDescent="0.25">
      <c r="A119" s="2">
        <v>3044</v>
      </c>
      <c r="B119" s="2" t="s">
        <v>296</v>
      </c>
      <c r="C119" s="2" t="s">
        <v>297</v>
      </c>
      <c r="D119" s="2">
        <v>-14.97</v>
      </c>
      <c r="E119" s="2">
        <f t="shared" si="1"/>
        <v>0</v>
      </c>
    </row>
    <row r="120" spans="1:5" ht="15" x14ac:dyDescent="0.25">
      <c r="A120" s="2">
        <v>3052</v>
      </c>
      <c r="B120" s="2" t="s">
        <v>23</v>
      </c>
      <c r="C120" s="2" t="s">
        <v>298</v>
      </c>
      <c r="D120" s="2">
        <v>100.32</v>
      </c>
      <c r="E120" s="2">
        <f t="shared" si="1"/>
        <v>100.32</v>
      </c>
    </row>
    <row r="121" spans="1:5" ht="15" x14ac:dyDescent="0.25">
      <c r="A121" s="2">
        <v>3053</v>
      </c>
      <c r="B121" s="2" t="s">
        <v>141</v>
      </c>
      <c r="C121" s="2" t="s">
        <v>299</v>
      </c>
      <c r="D121" s="2">
        <v>88.08</v>
      </c>
      <c r="E121" s="2">
        <f t="shared" si="1"/>
        <v>88.08</v>
      </c>
    </row>
    <row r="122" spans="1:5" ht="15" x14ac:dyDescent="0.25">
      <c r="A122" s="2">
        <v>3056</v>
      </c>
      <c r="B122" s="2" t="s">
        <v>23</v>
      </c>
      <c r="C122" s="2" t="s">
        <v>302</v>
      </c>
      <c r="D122" s="2">
        <v>33.14</v>
      </c>
      <c r="E122" s="2">
        <f t="shared" si="1"/>
        <v>33.14</v>
      </c>
    </row>
    <row r="123" spans="1:5" ht="15" x14ac:dyDescent="0.25">
      <c r="A123" s="2">
        <v>3057</v>
      </c>
      <c r="B123" s="2" t="s">
        <v>151</v>
      </c>
      <c r="C123" s="2" t="s">
        <v>303</v>
      </c>
      <c r="D123" s="2">
        <v>26.96</v>
      </c>
      <c r="E123" s="2">
        <f t="shared" si="1"/>
        <v>26.96</v>
      </c>
    </row>
    <row r="124" spans="1:5" ht="15" x14ac:dyDescent="0.25">
      <c r="A124" s="2">
        <v>3063</v>
      </c>
      <c r="B124" s="2" t="s">
        <v>232</v>
      </c>
      <c r="C124" s="2" t="s">
        <v>304</v>
      </c>
      <c r="D124" s="2">
        <v>30.35</v>
      </c>
      <c r="E124" s="2">
        <f t="shared" si="1"/>
        <v>30.35</v>
      </c>
    </row>
    <row r="125" spans="1:5" ht="15" x14ac:dyDescent="0.25">
      <c r="A125" s="2">
        <v>3064</v>
      </c>
      <c r="B125" s="2" t="s">
        <v>39</v>
      </c>
      <c r="C125" s="2" t="s">
        <v>305</v>
      </c>
      <c r="D125" s="2">
        <v>81.489999999999995</v>
      </c>
      <c r="E125" s="2">
        <f t="shared" si="1"/>
        <v>81.489999999999995</v>
      </c>
    </row>
    <row r="126" spans="1:5" ht="15" x14ac:dyDescent="0.25">
      <c r="A126" s="2">
        <v>3065</v>
      </c>
      <c r="B126" s="2" t="s">
        <v>171</v>
      </c>
      <c r="C126" s="2" t="s">
        <v>306</v>
      </c>
      <c r="D126" s="2">
        <v>28.24</v>
      </c>
      <c r="E126" s="2">
        <f t="shared" si="1"/>
        <v>28.24</v>
      </c>
    </row>
    <row r="127" spans="1:5" ht="15" x14ac:dyDescent="0.25">
      <c r="A127" s="2">
        <v>3068</v>
      </c>
      <c r="B127" s="2" t="s">
        <v>55</v>
      </c>
      <c r="C127" s="2" t="s">
        <v>308</v>
      </c>
      <c r="D127" s="2">
        <v>26.39</v>
      </c>
      <c r="E127" s="2">
        <f t="shared" si="1"/>
        <v>26.39</v>
      </c>
    </row>
    <row r="128" spans="1:5" ht="15" x14ac:dyDescent="0.25">
      <c r="A128" s="2">
        <v>3084</v>
      </c>
      <c r="B128" s="2" t="s">
        <v>89</v>
      </c>
      <c r="C128" s="2" t="s">
        <v>317</v>
      </c>
      <c r="D128" s="2">
        <v>-20.25</v>
      </c>
      <c r="E128" s="2">
        <f t="shared" si="1"/>
        <v>0</v>
      </c>
    </row>
    <row r="129" spans="1:5" ht="15" x14ac:dyDescent="0.25">
      <c r="A129" s="2">
        <v>3085</v>
      </c>
      <c r="B129" s="2" t="s">
        <v>52</v>
      </c>
      <c r="C129" s="2" t="s">
        <v>318</v>
      </c>
      <c r="D129" s="2">
        <v>-37.270000000000003</v>
      </c>
      <c r="E129" s="2">
        <f t="shared" si="1"/>
        <v>0</v>
      </c>
    </row>
    <row r="130" spans="1:5" ht="15" x14ac:dyDescent="0.25">
      <c r="A130" s="2">
        <v>3099</v>
      </c>
      <c r="B130" s="2" t="s">
        <v>324</v>
      </c>
      <c r="C130" s="2" t="s">
        <v>323</v>
      </c>
      <c r="D130" s="2">
        <v>97.53</v>
      </c>
      <c r="E130" s="2">
        <f t="shared" si="1"/>
        <v>97.53</v>
      </c>
    </row>
    <row r="131" spans="1:5" ht="15" x14ac:dyDescent="0.25">
      <c r="A131" s="2">
        <v>3100</v>
      </c>
      <c r="B131" s="2" t="s">
        <v>23</v>
      </c>
      <c r="C131" s="2" t="s">
        <v>325</v>
      </c>
      <c r="D131" s="2">
        <v>-38.68</v>
      </c>
      <c r="E131" s="2">
        <f t="shared" ref="E131:E194" si="2">IF(D131&lt;0,0,D131)</f>
        <v>0</v>
      </c>
    </row>
    <row r="132" spans="1:5" ht="15" x14ac:dyDescent="0.25">
      <c r="A132" s="2">
        <v>3108</v>
      </c>
      <c r="B132" s="2" t="s">
        <v>141</v>
      </c>
      <c r="C132" s="2" t="s">
        <v>329</v>
      </c>
      <c r="D132" s="2">
        <v>-1.37</v>
      </c>
      <c r="E132" s="2">
        <f t="shared" si="2"/>
        <v>0</v>
      </c>
    </row>
    <row r="133" spans="1:5" ht="15" x14ac:dyDescent="0.25">
      <c r="A133" s="2">
        <v>3113</v>
      </c>
      <c r="B133" s="2" t="s">
        <v>236</v>
      </c>
      <c r="C133" s="2" t="s">
        <v>334</v>
      </c>
      <c r="D133" s="2">
        <v>65.599999999999994</v>
      </c>
      <c r="E133" s="2">
        <f t="shared" si="2"/>
        <v>65.599999999999994</v>
      </c>
    </row>
    <row r="134" spans="1:5" ht="15" x14ac:dyDescent="0.25">
      <c r="A134" s="2">
        <v>3121</v>
      </c>
      <c r="B134" s="2" t="s">
        <v>256</v>
      </c>
      <c r="C134" s="2" t="s">
        <v>340</v>
      </c>
      <c r="D134" s="2">
        <v>16.73</v>
      </c>
      <c r="E134" s="2">
        <f t="shared" si="2"/>
        <v>16.73</v>
      </c>
    </row>
    <row r="135" spans="1:5" ht="15" x14ac:dyDescent="0.25">
      <c r="A135" s="2">
        <v>3126</v>
      </c>
      <c r="B135" s="2" t="s">
        <v>52</v>
      </c>
      <c r="C135" s="2" t="s">
        <v>344</v>
      </c>
      <c r="D135" s="2">
        <v>49.36</v>
      </c>
      <c r="E135" s="2">
        <f t="shared" si="2"/>
        <v>49.36</v>
      </c>
    </row>
    <row r="136" spans="1:5" ht="15" x14ac:dyDescent="0.25">
      <c r="A136" s="2">
        <v>3132</v>
      </c>
      <c r="B136" s="2" t="s">
        <v>23</v>
      </c>
      <c r="C136" s="2" t="s">
        <v>350</v>
      </c>
      <c r="D136" s="2">
        <v>84.47</v>
      </c>
      <c r="E136" s="2">
        <f t="shared" si="2"/>
        <v>84.47</v>
      </c>
    </row>
    <row r="137" spans="1:5" ht="15" x14ac:dyDescent="0.25">
      <c r="A137" s="2">
        <v>3133</v>
      </c>
      <c r="B137" s="2" t="s">
        <v>171</v>
      </c>
      <c r="C137" s="2" t="s">
        <v>351</v>
      </c>
      <c r="D137" s="2">
        <v>-28.59</v>
      </c>
      <c r="E137" s="2">
        <f t="shared" si="2"/>
        <v>0</v>
      </c>
    </row>
    <row r="138" spans="1:5" ht="15" x14ac:dyDescent="0.25">
      <c r="A138" s="2">
        <v>2094</v>
      </c>
      <c r="B138" s="2" t="s">
        <v>171</v>
      </c>
      <c r="C138" s="2" t="s">
        <v>188</v>
      </c>
      <c r="D138" s="2">
        <v>-9.65</v>
      </c>
      <c r="E138" s="2">
        <f t="shared" si="2"/>
        <v>0</v>
      </c>
    </row>
    <row r="139" spans="1:5" ht="15" x14ac:dyDescent="0.25">
      <c r="A139" s="2">
        <v>2271</v>
      </c>
      <c r="B139" s="2" t="s">
        <v>211</v>
      </c>
      <c r="C139" s="2" t="s">
        <v>212</v>
      </c>
      <c r="D139" s="2">
        <v>12.83</v>
      </c>
      <c r="E139" s="2">
        <f t="shared" si="2"/>
        <v>12.83</v>
      </c>
    </row>
    <row r="140" spans="1:5" ht="15" x14ac:dyDescent="0.25">
      <c r="A140" s="2">
        <v>2675</v>
      </c>
      <c r="B140" s="2" t="s">
        <v>52</v>
      </c>
      <c r="C140" s="2" t="s">
        <v>274</v>
      </c>
      <c r="D140" s="2">
        <v>35.909999999999997</v>
      </c>
      <c r="E140" s="2">
        <f t="shared" si="2"/>
        <v>35.909999999999997</v>
      </c>
    </row>
    <row r="141" spans="1:5" ht="15" x14ac:dyDescent="0.25">
      <c r="A141" s="2">
        <v>2848</v>
      </c>
      <c r="B141" s="2" t="s">
        <v>23</v>
      </c>
      <c r="C141" s="2" t="s">
        <v>290</v>
      </c>
      <c r="D141" s="2">
        <v>41</v>
      </c>
      <c r="E141" s="2">
        <f t="shared" si="2"/>
        <v>41</v>
      </c>
    </row>
    <row r="142" spans="1:5" ht="15" x14ac:dyDescent="0.25">
      <c r="A142" s="2">
        <v>3076</v>
      </c>
      <c r="B142" s="2" t="s">
        <v>194</v>
      </c>
      <c r="C142" s="2" t="s">
        <v>314</v>
      </c>
      <c r="D142" s="2">
        <v>-23.47</v>
      </c>
      <c r="E142" s="2">
        <f t="shared" si="2"/>
        <v>0</v>
      </c>
    </row>
    <row r="143" spans="1:5" ht="15" x14ac:dyDescent="0.25">
      <c r="A143" s="2">
        <v>1097</v>
      </c>
      <c r="B143" s="2" t="s">
        <v>60</v>
      </c>
      <c r="C143" s="2" t="s">
        <v>64</v>
      </c>
      <c r="D143" s="2">
        <v>44.75</v>
      </c>
      <c r="E143" s="2">
        <f t="shared" si="2"/>
        <v>44.75</v>
      </c>
    </row>
    <row r="144" spans="1:5" ht="15" x14ac:dyDescent="0.25">
      <c r="A144" s="2">
        <v>3062</v>
      </c>
      <c r="B144" s="2" t="s">
        <v>141</v>
      </c>
      <c r="C144" s="2" t="s">
        <v>304</v>
      </c>
      <c r="D144" s="2">
        <v>73.12</v>
      </c>
      <c r="E144" s="2">
        <f t="shared" si="2"/>
        <v>73.12</v>
      </c>
    </row>
    <row r="145" spans="1:5" ht="15" x14ac:dyDescent="0.25">
      <c r="A145" s="2">
        <v>3103</v>
      </c>
      <c r="B145" s="2" t="s">
        <v>55</v>
      </c>
      <c r="C145" s="2" t="s">
        <v>327</v>
      </c>
      <c r="D145" s="2">
        <v>-1.72</v>
      </c>
      <c r="E145" s="2">
        <f t="shared" si="2"/>
        <v>0</v>
      </c>
    </row>
    <row r="146" spans="1:5" ht="15" x14ac:dyDescent="0.25">
      <c r="A146" s="2">
        <v>3128</v>
      </c>
      <c r="B146" s="2" t="s">
        <v>345</v>
      </c>
      <c r="C146" s="2" t="s">
        <v>346</v>
      </c>
      <c r="D146" s="2">
        <v>22.1</v>
      </c>
      <c r="E146" s="2">
        <f t="shared" si="2"/>
        <v>22.1</v>
      </c>
    </row>
    <row r="147" spans="1:5" ht="15" x14ac:dyDescent="0.25">
      <c r="A147" s="2">
        <v>2055</v>
      </c>
      <c r="B147" s="2" t="s">
        <v>23</v>
      </c>
      <c r="C147" s="2" t="s">
        <v>183</v>
      </c>
      <c r="D147" s="2">
        <v>-38.74</v>
      </c>
      <c r="E147" s="2">
        <f t="shared" si="2"/>
        <v>0</v>
      </c>
    </row>
    <row r="148" spans="1:5" ht="15" x14ac:dyDescent="0.25">
      <c r="A148" s="2">
        <v>2596</v>
      </c>
      <c r="B148" s="2" t="s">
        <v>264</v>
      </c>
      <c r="C148" s="2" t="s">
        <v>265</v>
      </c>
      <c r="D148" s="2">
        <v>-31.68</v>
      </c>
      <c r="E148" s="2">
        <f t="shared" si="2"/>
        <v>0</v>
      </c>
    </row>
    <row r="149" spans="1:5" ht="15" x14ac:dyDescent="0.25">
      <c r="A149" s="2">
        <v>2689</v>
      </c>
      <c r="B149" s="2" t="s">
        <v>39</v>
      </c>
      <c r="C149" s="2" t="s">
        <v>278</v>
      </c>
      <c r="D149" s="2">
        <v>71.72</v>
      </c>
      <c r="E149" s="2">
        <f t="shared" si="2"/>
        <v>71.72</v>
      </c>
    </row>
    <row r="150" spans="1:5" ht="15" x14ac:dyDescent="0.25">
      <c r="A150" s="2">
        <v>2763</v>
      </c>
      <c r="B150" s="2" t="s">
        <v>240</v>
      </c>
      <c r="C150" s="2" t="s">
        <v>284</v>
      </c>
      <c r="D150" s="2">
        <v>74.08</v>
      </c>
      <c r="E150" s="2">
        <f t="shared" si="2"/>
        <v>74.08</v>
      </c>
    </row>
    <row r="151" spans="1:5" ht="15" x14ac:dyDescent="0.25">
      <c r="A151" s="2">
        <v>2770</v>
      </c>
      <c r="B151" s="2" t="s">
        <v>39</v>
      </c>
      <c r="C151" s="2" t="s">
        <v>287</v>
      </c>
      <c r="D151" s="2">
        <v>41.9</v>
      </c>
      <c r="E151" s="2">
        <f t="shared" si="2"/>
        <v>41.9</v>
      </c>
    </row>
    <row r="152" spans="1:5" ht="15" x14ac:dyDescent="0.25">
      <c r="A152" s="2">
        <v>3072</v>
      </c>
      <c r="B152" s="2" t="s">
        <v>23</v>
      </c>
      <c r="C152" s="2" t="s">
        <v>310</v>
      </c>
      <c r="D152" s="2">
        <v>97.89</v>
      </c>
      <c r="E152" s="2">
        <f t="shared" si="2"/>
        <v>97.89</v>
      </c>
    </row>
    <row r="153" spans="1:5" ht="15" x14ac:dyDescent="0.25">
      <c r="A153" s="2">
        <v>3073</v>
      </c>
      <c r="B153" s="2" t="s">
        <v>39</v>
      </c>
      <c r="C153" s="2" t="s">
        <v>311</v>
      </c>
      <c r="D153" s="2">
        <v>66.209999999999994</v>
      </c>
      <c r="E153" s="2">
        <f t="shared" si="2"/>
        <v>66.209999999999994</v>
      </c>
    </row>
    <row r="154" spans="1:5" ht="15" x14ac:dyDescent="0.25">
      <c r="A154" s="2">
        <v>3090</v>
      </c>
      <c r="B154" s="2" t="s">
        <v>23</v>
      </c>
      <c r="C154" s="2" t="s">
        <v>319</v>
      </c>
      <c r="D154" s="2">
        <v>50.5</v>
      </c>
      <c r="E154" s="2">
        <f t="shared" si="2"/>
        <v>50.5</v>
      </c>
    </row>
    <row r="155" spans="1:5" ht="15" x14ac:dyDescent="0.25">
      <c r="A155" s="2">
        <v>3102</v>
      </c>
      <c r="B155" s="2" t="s">
        <v>141</v>
      </c>
      <c r="C155" s="2" t="s">
        <v>326</v>
      </c>
      <c r="D155" s="2">
        <v>-28.69</v>
      </c>
      <c r="E155" s="2">
        <f t="shared" si="2"/>
        <v>0</v>
      </c>
    </row>
    <row r="156" spans="1:5" ht="15" x14ac:dyDescent="0.25">
      <c r="A156" s="2">
        <v>3105</v>
      </c>
      <c r="B156" s="2" t="s">
        <v>52</v>
      </c>
      <c r="C156" s="2" t="s">
        <v>329</v>
      </c>
      <c r="D156" s="2">
        <v>59.48</v>
      </c>
      <c r="E156" s="2">
        <f t="shared" si="2"/>
        <v>59.48</v>
      </c>
    </row>
    <row r="157" spans="1:5" ht="15" x14ac:dyDescent="0.25">
      <c r="A157" s="2">
        <v>3117</v>
      </c>
      <c r="B157" s="2" t="s">
        <v>215</v>
      </c>
      <c r="C157" s="2" t="s">
        <v>335</v>
      </c>
      <c r="D157" s="2">
        <v>54.23</v>
      </c>
      <c r="E157" s="2">
        <f t="shared" si="2"/>
        <v>54.23</v>
      </c>
    </row>
    <row r="158" spans="1:5" ht="15" x14ac:dyDescent="0.25">
      <c r="A158" s="2">
        <v>3122</v>
      </c>
      <c r="B158" s="2" t="s">
        <v>55</v>
      </c>
      <c r="C158" s="2" t="s">
        <v>341</v>
      </c>
      <c r="D158" s="2">
        <v>78.02</v>
      </c>
      <c r="E158" s="2">
        <f t="shared" si="2"/>
        <v>78.02</v>
      </c>
    </row>
    <row r="159" spans="1:5" ht="15" x14ac:dyDescent="0.25">
      <c r="A159" s="2">
        <v>1159</v>
      </c>
      <c r="B159" s="2" t="s">
        <v>58</v>
      </c>
      <c r="C159" s="2" t="s">
        <v>104</v>
      </c>
      <c r="D159" s="2">
        <v>3.62</v>
      </c>
      <c r="E159" s="2">
        <f t="shared" si="2"/>
        <v>3.62</v>
      </c>
    </row>
    <row r="160" spans="1:5" ht="15" x14ac:dyDescent="0.25">
      <c r="A160" s="2">
        <v>2401</v>
      </c>
      <c r="B160" s="2" t="s">
        <v>151</v>
      </c>
      <c r="C160" s="2" t="s">
        <v>221</v>
      </c>
      <c r="D160" s="2">
        <v>60.36</v>
      </c>
      <c r="E160" s="2">
        <f t="shared" si="2"/>
        <v>60.36</v>
      </c>
    </row>
    <row r="161" spans="1:5" ht="15" x14ac:dyDescent="0.25">
      <c r="A161" s="2">
        <v>2461</v>
      </c>
      <c r="B161" s="2" t="s">
        <v>236</v>
      </c>
      <c r="C161" s="2" t="s">
        <v>237</v>
      </c>
      <c r="D161" s="2">
        <v>89.93</v>
      </c>
      <c r="E161" s="2">
        <f t="shared" si="2"/>
        <v>89.93</v>
      </c>
    </row>
    <row r="162" spans="1:5" ht="15" x14ac:dyDescent="0.25">
      <c r="A162" s="2">
        <v>2593</v>
      </c>
      <c r="B162" s="2" t="s">
        <v>52</v>
      </c>
      <c r="C162" s="2" t="s">
        <v>263</v>
      </c>
      <c r="D162" s="2">
        <v>67.959999999999994</v>
      </c>
      <c r="E162" s="2">
        <f t="shared" si="2"/>
        <v>67.959999999999994</v>
      </c>
    </row>
    <row r="163" spans="1:5" ht="15" x14ac:dyDescent="0.25">
      <c r="A163" s="2">
        <v>2679</v>
      </c>
      <c r="B163" s="2" t="s">
        <v>215</v>
      </c>
      <c r="C163" s="2" t="s">
        <v>275</v>
      </c>
      <c r="D163" s="2">
        <v>86.5</v>
      </c>
      <c r="E163" s="2">
        <f t="shared" si="2"/>
        <v>86.5</v>
      </c>
    </row>
    <row r="164" spans="1:5" ht="15" x14ac:dyDescent="0.25">
      <c r="A164" s="2">
        <v>3101</v>
      </c>
      <c r="B164" s="2" t="s">
        <v>157</v>
      </c>
      <c r="C164" s="2" t="s">
        <v>326</v>
      </c>
      <c r="D164" s="2">
        <v>42.92</v>
      </c>
      <c r="E164" s="2">
        <f t="shared" si="2"/>
        <v>42.92</v>
      </c>
    </row>
    <row r="165" spans="1:5" ht="15" x14ac:dyDescent="0.25">
      <c r="A165" s="2">
        <v>1109</v>
      </c>
      <c r="B165" s="2" t="s">
        <v>71</v>
      </c>
      <c r="C165" s="2" t="s">
        <v>72</v>
      </c>
      <c r="D165" s="2">
        <v>90.61</v>
      </c>
      <c r="E165" s="2">
        <f t="shared" si="2"/>
        <v>90.61</v>
      </c>
    </row>
    <row r="166" spans="1:5" ht="15" x14ac:dyDescent="0.25">
      <c r="A166" s="2">
        <v>1141</v>
      </c>
      <c r="B166" s="2" t="s">
        <v>92</v>
      </c>
      <c r="C166" s="2" t="s">
        <v>93</v>
      </c>
      <c r="D166" s="2">
        <v>70.790000000000006</v>
      </c>
      <c r="E166" s="2">
        <f t="shared" si="2"/>
        <v>70.790000000000006</v>
      </c>
    </row>
    <row r="167" spans="1:5" ht="15" x14ac:dyDescent="0.25">
      <c r="A167" s="2">
        <v>1160</v>
      </c>
      <c r="B167" s="2" t="s">
        <v>23</v>
      </c>
      <c r="C167" s="2" t="s">
        <v>106</v>
      </c>
      <c r="D167" s="2">
        <v>98.64</v>
      </c>
      <c r="E167" s="2">
        <f t="shared" si="2"/>
        <v>98.64</v>
      </c>
    </row>
    <row r="168" spans="1:5" ht="15" x14ac:dyDescent="0.25">
      <c r="A168" s="2">
        <v>1175</v>
      </c>
      <c r="B168" s="2" t="s">
        <v>80</v>
      </c>
      <c r="C168" s="2" t="s">
        <v>111</v>
      </c>
      <c r="D168" s="2">
        <v>-0.65</v>
      </c>
      <c r="E168" s="2">
        <f t="shared" si="2"/>
        <v>0</v>
      </c>
    </row>
    <row r="169" spans="1:5" ht="15" x14ac:dyDescent="0.25">
      <c r="A169" s="2">
        <v>1194</v>
      </c>
      <c r="B169" s="2" t="s">
        <v>126</v>
      </c>
      <c r="C169" s="2" t="s">
        <v>127</v>
      </c>
      <c r="D169" s="2">
        <v>31.3</v>
      </c>
      <c r="E169" s="2">
        <f t="shared" si="2"/>
        <v>31.3</v>
      </c>
    </row>
    <row r="170" spans="1:5" ht="15" x14ac:dyDescent="0.25">
      <c r="A170" s="2">
        <v>1197</v>
      </c>
      <c r="B170" s="2" t="s">
        <v>80</v>
      </c>
      <c r="C170" s="2" t="s">
        <v>128</v>
      </c>
      <c r="D170" s="2">
        <v>37.93</v>
      </c>
      <c r="E170" s="2">
        <f t="shared" si="2"/>
        <v>37.93</v>
      </c>
    </row>
    <row r="171" spans="1:5" ht="15" x14ac:dyDescent="0.25">
      <c r="A171" s="2">
        <v>1198</v>
      </c>
      <c r="B171" s="2" t="s">
        <v>129</v>
      </c>
      <c r="C171" s="2" t="s">
        <v>130</v>
      </c>
      <c r="D171" s="2">
        <v>89.63</v>
      </c>
      <c r="E171" s="2">
        <f t="shared" si="2"/>
        <v>89.63</v>
      </c>
    </row>
    <row r="172" spans="1:5" ht="15" x14ac:dyDescent="0.25">
      <c r="A172" s="2">
        <v>1228</v>
      </c>
      <c r="B172" s="2" t="s">
        <v>34</v>
      </c>
      <c r="C172" s="2" t="s">
        <v>156</v>
      </c>
      <c r="D172" s="2">
        <v>64.790000000000006</v>
      </c>
      <c r="E172" s="2">
        <f t="shared" si="2"/>
        <v>64.790000000000006</v>
      </c>
    </row>
    <row r="173" spans="1:5" ht="15" x14ac:dyDescent="0.25">
      <c r="A173" s="2">
        <v>1232</v>
      </c>
      <c r="B173" s="2" t="s">
        <v>151</v>
      </c>
      <c r="C173" s="2" t="s">
        <v>161</v>
      </c>
      <c r="D173" s="2">
        <v>-24.37</v>
      </c>
      <c r="E173" s="2">
        <f t="shared" si="2"/>
        <v>0</v>
      </c>
    </row>
    <row r="174" spans="1:5" ht="15" x14ac:dyDescent="0.25">
      <c r="A174" s="2">
        <v>1235</v>
      </c>
      <c r="B174" s="2" t="s">
        <v>23</v>
      </c>
      <c r="C174" s="2" t="s">
        <v>169</v>
      </c>
      <c r="D174" s="2">
        <v>77.67</v>
      </c>
      <c r="E174" s="2">
        <f t="shared" si="2"/>
        <v>77.67</v>
      </c>
    </row>
    <row r="175" spans="1:5" ht="15" x14ac:dyDescent="0.25">
      <c r="A175" s="2">
        <v>1215</v>
      </c>
      <c r="B175" s="2" t="s">
        <v>52</v>
      </c>
      <c r="C175" s="2" t="s">
        <v>147</v>
      </c>
      <c r="D175" s="2">
        <v>23.63</v>
      </c>
      <c r="E175" s="2">
        <f t="shared" si="2"/>
        <v>23.63</v>
      </c>
    </row>
    <row r="176" spans="1:5" ht="15" x14ac:dyDescent="0.25">
      <c r="A176" s="2">
        <v>1221</v>
      </c>
      <c r="B176" s="2" t="s">
        <v>149</v>
      </c>
      <c r="C176" s="2" t="s">
        <v>150</v>
      </c>
      <c r="D176" s="2">
        <v>-7.56</v>
      </c>
      <c r="E176" s="2">
        <f t="shared" si="2"/>
        <v>0</v>
      </c>
    </row>
    <row r="177" spans="1:5" ht="15" x14ac:dyDescent="0.25">
      <c r="A177" s="2">
        <v>1224</v>
      </c>
      <c r="B177" s="2" t="s">
        <v>52</v>
      </c>
      <c r="C177" s="2" t="s">
        <v>153</v>
      </c>
      <c r="D177" s="2">
        <v>82.84</v>
      </c>
      <c r="E177" s="2">
        <f t="shared" si="2"/>
        <v>82.84</v>
      </c>
    </row>
    <row r="178" spans="1:5" ht="15" x14ac:dyDescent="0.25">
      <c r="A178" s="2">
        <v>1027</v>
      </c>
      <c r="B178" s="2" t="s">
        <v>29</v>
      </c>
      <c r="C178" s="2" t="s">
        <v>30</v>
      </c>
      <c r="D178" s="2">
        <v>24.84</v>
      </c>
      <c r="E178" s="2">
        <f t="shared" si="2"/>
        <v>24.84</v>
      </c>
    </row>
    <row r="179" spans="1:5" ht="15" x14ac:dyDescent="0.25">
      <c r="A179" s="2">
        <v>1129</v>
      </c>
      <c r="B179" s="2" t="s">
        <v>89</v>
      </c>
      <c r="C179" s="2" t="s">
        <v>90</v>
      </c>
      <c r="D179" s="2">
        <v>-26.93</v>
      </c>
      <c r="E179" s="2">
        <f t="shared" si="2"/>
        <v>0</v>
      </c>
    </row>
    <row r="180" spans="1:5" ht="15" x14ac:dyDescent="0.25">
      <c r="A180" s="2">
        <v>1181</v>
      </c>
      <c r="B180" s="2" t="s">
        <v>80</v>
      </c>
      <c r="C180" s="2" t="s">
        <v>117</v>
      </c>
      <c r="D180" s="2">
        <v>39.74</v>
      </c>
      <c r="E180" s="2">
        <f t="shared" si="2"/>
        <v>39.74</v>
      </c>
    </row>
    <row r="181" spans="1:5" ht="15" x14ac:dyDescent="0.25">
      <c r="A181" s="2">
        <v>1201</v>
      </c>
      <c r="B181" s="2" t="s">
        <v>135</v>
      </c>
      <c r="C181" s="2" t="s">
        <v>136</v>
      </c>
      <c r="D181" s="2">
        <v>-3.97</v>
      </c>
      <c r="E181" s="2">
        <f t="shared" si="2"/>
        <v>0</v>
      </c>
    </row>
    <row r="182" spans="1:5" ht="15" x14ac:dyDescent="0.25">
      <c r="A182" s="2">
        <v>1238</v>
      </c>
      <c r="B182" s="2" t="s">
        <v>171</v>
      </c>
      <c r="C182" s="2" t="s">
        <v>172</v>
      </c>
      <c r="D182" s="2">
        <v>-9.0399999999999991</v>
      </c>
      <c r="E182" s="2">
        <f t="shared" si="2"/>
        <v>0</v>
      </c>
    </row>
    <row r="183" spans="1:5" ht="15" x14ac:dyDescent="0.25">
      <c r="A183" s="2">
        <v>1031</v>
      </c>
      <c r="B183" s="2" t="s">
        <v>34</v>
      </c>
      <c r="C183" s="2" t="s">
        <v>35</v>
      </c>
      <c r="D183" s="2">
        <v>43.73</v>
      </c>
      <c r="E183" s="2">
        <f t="shared" si="2"/>
        <v>43.73</v>
      </c>
    </row>
    <row r="184" spans="1:5" ht="15" x14ac:dyDescent="0.25">
      <c r="A184" s="2">
        <v>1117</v>
      </c>
      <c r="B184" s="2" t="s">
        <v>39</v>
      </c>
      <c r="C184" s="2" t="s">
        <v>79</v>
      </c>
      <c r="D184" s="2">
        <v>87.59</v>
      </c>
      <c r="E184" s="2">
        <f t="shared" si="2"/>
        <v>87.59</v>
      </c>
    </row>
    <row r="185" spans="1:5" ht="15" x14ac:dyDescent="0.25">
      <c r="A185" s="2">
        <v>1227</v>
      </c>
      <c r="B185" s="2" t="s">
        <v>154</v>
      </c>
      <c r="C185" s="2" t="s">
        <v>155</v>
      </c>
      <c r="D185" s="2">
        <v>-9.91</v>
      </c>
      <c r="E185" s="2">
        <f t="shared" si="2"/>
        <v>0</v>
      </c>
    </row>
    <row r="186" spans="1:5" ht="15" x14ac:dyDescent="0.25">
      <c r="A186" s="2">
        <v>3055</v>
      </c>
      <c r="B186" s="2" t="s">
        <v>52</v>
      </c>
      <c r="C186" s="2" t="s">
        <v>301</v>
      </c>
      <c r="D186" s="2">
        <v>-39.020000000000003</v>
      </c>
      <c r="E186" s="2">
        <f t="shared" si="2"/>
        <v>0</v>
      </c>
    </row>
    <row r="187" spans="1:5" ht="15" x14ac:dyDescent="0.25">
      <c r="A187" s="2">
        <v>1142</v>
      </c>
      <c r="B187" s="2" t="s">
        <v>94</v>
      </c>
      <c r="C187" s="2" t="s">
        <v>95</v>
      </c>
      <c r="D187" s="2">
        <v>9.69</v>
      </c>
      <c r="E187" s="2">
        <f t="shared" si="2"/>
        <v>9.69</v>
      </c>
    </row>
    <row r="188" spans="1:5" ht="15" x14ac:dyDescent="0.25">
      <c r="A188" s="2">
        <v>1177</v>
      </c>
      <c r="B188" s="2" t="s">
        <v>55</v>
      </c>
      <c r="C188" s="2" t="s">
        <v>114</v>
      </c>
      <c r="D188" s="2">
        <v>-8.56</v>
      </c>
      <c r="E188" s="2">
        <f t="shared" si="2"/>
        <v>0</v>
      </c>
    </row>
    <row r="189" spans="1:5" ht="15" x14ac:dyDescent="0.25">
      <c r="A189" s="2">
        <v>1001</v>
      </c>
      <c r="B189" s="2" t="s">
        <v>15</v>
      </c>
      <c r="C189" s="2" t="s">
        <v>16</v>
      </c>
      <c r="D189" s="2">
        <v>44.36</v>
      </c>
      <c r="E189" s="2">
        <f t="shared" si="2"/>
        <v>44.36</v>
      </c>
    </row>
    <row r="190" spans="1:5" ht="15" x14ac:dyDescent="0.25">
      <c r="A190" s="2">
        <v>1095</v>
      </c>
      <c r="B190" s="2" t="s">
        <v>58</v>
      </c>
      <c r="C190" s="2" t="s">
        <v>59</v>
      </c>
      <c r="D190" s="2">
        <v>-5.85</v>
      </c>
      <c r="E190" s="2">
        <f t="shared" si="2"/>
        <v>0</v>
      </c>
    </row>
    <row r="191" spans="1:5" ht="15" x14ac:dyDescent="0.25">
      <c r="A191" s="2">
        <v>1104</v>
      </c>
      <c r="B191" s="2" t="s">
        <v>68</v>
      </c>
      <c r="C191" s="2" t="s">
        <v>69</v>
      </c>
      <c r="D191" s="2">
        <v>2.2200000000000002</v>
      </c>
      <c r="E191" s="2">
        <f t="shared" si="2"/>
        <v>2.2200000000000002</v>
      </c>
    </row>
    <row r="192" spans="1:5" ht="15" x14ac:dyDescent="0.25">
      <c r="A192" s="2">
        <v>1176</v>
      </c>
      <c r="B192" s="2" t="s">
        <v>112</v>
      </c>
      <c r="C192" s="2" t="s">
        <v>113</v>
      </c>
      <c r="D192" s="2">
        <v>-49.26</v>
      </c>
      <c r="E192" s="2">
        <f t="shared" si="2"/>
        <v>0</v>
      </c>
    </row>
    <row r="193" spans="1:5" ht="15" x14ac:dyDescent="0.25">
      <c r="A193" s="2">
        <v>1183</v>
      </c>
      <c r="B193" s="2" t="s">
        <v>29</v>
      </c>
      <c r="C193" s="2" t="s">
        <v>119</v>
      </c>
      <c r="D193" s="2">
        <v>93.97</v>
      </c>
      <c r="E193" s="2">
        <f t="shared" si="2"/>
        <v>93.97</v>
      </c>
    </row>
    <row r="194" spans="1:5" ht="15" x14ac:dyDescent="0.25">
      <c r="A194" s="2">
        <v>1188</v>
      </c>
      <c r="B194" s="2" t="s">
        <v>121</v>
      </c>
      <c r="C194" s="2" t="s">
        <v>122</v>
      </c>
      <c r="D194" s="2">
        <v>-15.08</v>
      </c>
      <c r="E194" s="2">
        <f t="shared" si="2"/>
        <v>0</v>
      </c>
    </row>
    <row r="195" spans="1:5" ht="15" x14ac:dyDescent="0.25">
      <c r="A195" s="2">
        <v>1204</v>
      </c>
      <c r="B195" s="2" t="s">
        <v>68</v>
      </c>
      <c r="C195" s="2" t="s">
        <v>140</v>
      </c>
      <c r="D195" s="2">
        <v>60.98</v>
      </c>
      <c r="E195" s="2">
        <f t="shared" ref="E195:E204" si="3">IF(D195&lt;0,0,D195)</f>
        <v>60.98</v>
      </c>
    </row>
    <row r="196" spans="1:5" ht="15" x14ac:dyDescent="0.25">
      <c r="A196" s="2">
        <v>1210</v>
      </c>
      <c r="B196" s="2" t="s">
        <v>143</v>
      </c>
      <c r="C196" s="2" t="s">
        <v>144</v>
      </c>
      <c r="D196" s="2">
        <v>-3.09</v>
      </c>
      <c r="E196" s="2">
        <f t="shared" si="3"/>
        <v>0</v>
      </c>
    </row>
    <row r="197" spans="1:5" ht="15" x14ac:dyDescent="0.25">
      <c r="A197" s="2">
        <v>1096</v>
      </c>
      <c r="B197" s="2" t="s">
        <v>60</v>
      </c>
      <c r="C197" s="2" t="s">
        <v>61</v>
      </c>
      <c r="D197" s="2">
        <v>-44.74</v>
      </c>
      <c r="E197" s="2">
        <f t="shared" si="3"/>
        <v>0</v>
      </c>
    </row>
    <row r="198" spans="1:5" ht="15" x14ac:dyDescent="0.25">
      <c r="A198" s="2">
        <v>1134</v>
      </c>
      <c r="B198" s="2" t="s">
        <v>34</v>
      </c>
      <c r="C198" s="2" t="s">
        <v>91</v>
      </c>
      <c r="D198" s="2">
        <v>-38.799999999999997</v>
      </c>
      <c r="E198" s="2">
        <f t="shared" si="3"/>
        <v>0</v>
      </c>
    </row>
    <row r="199" spans="1:5" ht="15" x14ac:dyDescent="0.25">
      <c r="A199" s="2">
        <v>1212</v>
      </c>
      <c r="B199" s="2" t="s">
        <v>52</v>
      </c>
      <c r="C199" s="2" t="s">
        <v>145</v>
      </c>
      <c r="D199" s="2">
        <v>15.36</v>
      </c>
      <c r="E199" s="2">
        <f t="shared" si="3"/>
        <v>15.36</v>
      </c>
    </row>
    <row r="200" spans="1:5" ht="15" x14ac:dyDescent="0.25">
      <c r="A200" s="2">
        <v>1231</v>
      </c>
      <c r="B200" s="2" t="s">
        <v>159</v>
      </c>
      <c r="C200" s="2" t="s">
        <v>160</v>
      </c>
      <c r="D200" s="2">
        <v>72.959999999999994</v>
      </c>
      <c r="E200" s="2">
        <f t="shared" si="3"/>
        <v>72.959999999999994</v>
      </c>
    </row>
    <row r="201" spans="1:5" ht="15" x14ac:dyDescent="0.25">
      <c r="A201" s="2">
        <v>1236</v>
      </c>
      <c r="B201" s="2" t="s">
        <v>137</v>
      </c>
      <c r="C201" s="2" t="s">
        <v>170</v>
      </c>
      <c r="D201" s="2">
        <v>-14.61</v>
      </c>
      <c r="E201" s="2">
        <f t="shared" si="3"/>
        <v>0</v>
      </c>
    </row>
    <row r="202" spans="1:5" ht="15" x14ac:dyDescent="0.25">
      <c r="A202" s="2">
        <v>3129</v>
      </c>
      <c r="B202" s="2" t="s">
        <v>75</v>
      </c>
      <c r="C202" s="2" t="s">
        <v>347</v>
      </c>
      <c r="D202" s="2">
        <v>-1.78</v>
      </c>
      <c r="E202" s="2">
        <f t="shared" si="3"/>
        <v>0</v>
      </c>
    </row>
    <row r="203" spans="1:5" ht="15" x14ac:dyDescent="0.25">
      <c r="A203" s="2">
        <v>3130</v>
      </c>
      <c r="B203" s="2" t="s">
        <v>89</v>
      </c>
      <c r="C203" s="2" t="s">
        <v>348</v>
      </c>
      <c r="D203" s="2">
        <v>-10.7</v>
      </c>
      <c r="E203" s="2">
        <f t="shared" si="3"/>
        <v>0</v>
      </c>
    </row>
    <row r="204" spans="1:5" ht="15" x14ac:dyDescent="0.25">
      <c r="A204" s="2">
        <v>3131</v>
      </c>
      <c r="B204" s="2" t="s">
        <v>89</v>
      </c>
      <c r="C204" s="2" t="s">
        <v>349</v>
      </c>
      <c r="D204" s="2">
        <v>5.1100000000000003</v>
      </c>
      <c r="E204" s="2">
        <f t="shared" si="3"/>
        <v>5.1100000000000003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1" sqref="B1"/>
    </sheetView>
  </sheetViews>
  <sheetFormatPr baseColWidth="10" defaultRowHeight="12.75" x14ac:dyDescent="0.2"/>
  <cols>
    <col min="1" max="1" width="20.7109375" customWidth="1"/>
  </cols>
  <sheetData>
    <row r="1" spans="1:2" ht="18.75" x14ac:dyDescent="0.3">
      <c r="A1" s="16" t="s">
        <v>367</v>
      </c>
      <c r="B1" s="17">
        <v>21.75</v>
      </c>
    </row>
    <row r="2" spans="1:2" ht="18.75" x14ac:dyDescent="0.3">
      <c r="A2" s="16" t="s">
        <v>373</v>
      </c>
      <c r="B2" s="17">
        <v>4.3499999999999996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18</vt:i4>
      </vt:variant>
    </vt:vector>
  </HeadingPairs>
  <TitlesOfParts>
    <vt:vector size="22" baseType="lpstr">
      <vt:lpstr>Rückstellungen</vt:lpstr>
      <vt:lpstr>Resturlaub</vt:lpstr>
      <vt:lpstr>Gleitzeitsalden</vt:lpstr>
      <vt:lpstr>Parameter</vt:lpstr>
      <vt:lpstr>Betrag_GZ</vt:lpstr>
      <vt:lpstr>Betrag_RU</vt:lpstr>
      <vt:lpstr>FWZ</vt:lpstr>
      <vt:lpstr>Gleitzeitsalden!Gleitzeit</vt:lpstr>
      <vt:lpstr>Gleitzeitsaldo</vt:lpstr>
      <vt:lpstr>Gleitzeitstand</vt:lpstr>
      <vt:lpstr>Grundentgelt</vt:lpstr>
      <vt:lpstr>IRWAZ</vt:lpstr>
      <vt:lpstr>LZProzent</vt:lpstr>
      <vt:lpstr>Monatsentgelt</vt:lpstr>
      <vt:lpstr>Resturlaub</vt:lpstr>
      <vt:lpstr>Rückstellungen!Rohdaten</vt:lpstr>
      <vt:lpstr>Stundenwert</vt:lpstr>
      <vt:lpstr>Tagesfaktor</vt:lpstr>
      <vt:lpstr>Tageswert</vt:lpstr>
      <vt:lpstr>Tariftyp</vt:lpstr>
      <vt:lpstr>Resturlaub!Urlaub</vt:lpstr>
      <vt:lpstr>Wochenfaktor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Strauß</dc:creator>
  <cp:lastModifiedBy>Mönkediek</cp:lastModifiedBy>
  <dcterms:created xsi:type="dcterms:W3CDTF">2009-09-07T15:15:45Z</dcterms:created>
  <dcterms:modified xsi:type="dcterms:W3CDTF">2012-05-28T12:48:09Z</dcterms:modified>
</cp:coreProperties>
</file>