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115" windowHeight="6210"/>
  </bookViews>
  <sheets>
    <sheet name="Daten" sheetId="1" r:id="rId1"/>
    <sheet name="Parameter" sheetId="2" r:id="rId2"/>
    <sheet name="Tariftabelle" sheetId="3" r:id="rId3"/>
  </sheets>
  <definedNames>
    <definedName name="AT_Gehalt">Daten!$J:$J</definedName>
    <definedName name="Bonus_AT">Parameter!$B$15</definedName>
    <definedName name="_xlnm.Print_Titles" localSheetId="0">Daten!$1:$4</definedName>
    <definedName name="Export102012_Jahr_1" localSheetId="0">Daten!$A$4:$L$237</definedName>
    <definedName name="IRWAZ">Daten!$G:$G</definedName>
    <definedName name="KVPV_BBG">Parameter!$B$7</definedName>
    <definedName name="KVPV_Satz">Parameter!$B$6</definedName>
    <definedName name="Monate_nach_TE">Parameter!$B$12</definedName>
    <definedName name="Monate_vor_TE">Parameter!$B$11</definedName>
    <definedName name="Planjahr">Parameter!$B$5</definedName>
    <definedName name="RVAV_BBG">Parameter!$B$9</definedName>
    <definedName name="RVAV_Satz">Parameter!$B$8</definedName>
    <definedName name="Tarif_EZ">Parameter!$B$4</definedName>
    <definedName name="Tariftab">Tariftabelle!$A$1:$D$21</definedName>
    <definedName name="Tariftyp">Daten!$F:$F</definedName>
    <definedName name="TE_Datum">Parameter!$B$3</definedName>
    <definedName name="TE_Satz">Parameter!$B$2</definedName>
    <definedName name="UG_WG_Faktor">Parameter!$B$16</definedName>
    <definedName name="UGeld_AT">Parameter!$B$14</definedName>
  </definedNames>
  <calcPr calcId="144525"/>
</workbook>
</file>

<file path=xl/calcChain.xml><?xml version="1.0" encoding="utf-8"?>
<calcChain xmlns="http://schemas.openxmlformats.org/spreadsheetml/2006/main">
  <c r="T240" i="1" l="1"/>
  <c r="A239" i="1"/>
  <c r="A231" i="1"/>
  <c r="A227" i="1"/>
  <c r="A217" i="1"/>
  <c r="A211" i="1"/>
  <c r="A205" i="1"/>
  <c r="A200" i="1"/>
  <c r="A188" i="1"/>
  <c r="A182" i="1"/>
  <c r="A174" i="1"/>
  <c r="A160" i="1"/>
  <c r="A154" i="1"/>
  <c r="A147" i="1"/>
  <c r="A100" i="1"/>
  <c r="A94" i="1"/>
  <c r="A54" i="1"/>
  <c r="A40" i="1"/>
  <c r="A33" i="1"/>
  <c r="A27" i="1"/>
  <c r="A22" i="1"/>
  <c r="A15" i="1"/>
  <c r="A241" i="1" s="1"/>
  <c r="Q41" i="1"/>
  <c r="Q206" i="1"/>
  <c r="Q212" i="1"/>
  <c r="Q23" i="1"/>
  <c r="Q183" i="1"/>
  <c r="Q5" i="1"/>
  <c r="Q101" i="1"/>
  <c r="Q219" i="1"/>
  <c r="Q228" i="1"/>
  <c r="Q155" i="1"/>
  <c r="Q220" i="1"/>
  <c r="Q189" i="1"/>
  <c r="Q42" i="1"/>
  <c r="Q6" i="1"/>
  <c r="Q213" i="1"/>
  <c r="Q95" i="1"/>
  <c r="Q96" i="1"/>
  <c r="Q207" i="1"/>
  <c r="Q229" i="1"/>
  <c r="Q190" i="1"/>
  <c r="Q184" i="1"/>
  <c r="Q102" i="1"/>
  <c r="Q43" i="1"/>
  <c r="Q175" i="1"/>
  <c r="Q191" i="1"/>
  <c r="Q7" i="1"/>
  <c r="Q97" i="1"/>
  <c r="Q192" i="1"/>
  <c r="Q221" i="1"/>
  <c r="Q185" i="1"/>
  <c r="Q16" i="1"/>
  <c r="Q222" i="1"/>
  <c r="Q17" i="1"/>
  <c r="Q223" i="1"/>
  <c r="Q18" i="1"/>
  <c r="Q193" i="1"/>
  <c r="Q194" i="1"/>
  <c r="Q195" i="1"/>
  <c r="Q19" i="1"/>
  <c r="Q44" i="1"/>
  <c r="Q208" i="1"/>
  <c r="Q45" i="1"/>
  <c r="Q224" i="1"/>
  <c r="Q46" i="1"/>
  <c r="Q225" i="1"/>
  <c r="Q232" i="1"/>
  <c r="Q201" i="1"/>
  <c r="Q202" i="1"/>
  <c r="Q98" i="1"/>
  <c r="Q203" i="1"/>
  <c r="Q214" i="1"/>
  <c r="Q196" i="1"/>
  <c r="Q47" i="1"/>
  <c r="Q233" i="1"/>
  <c r="Q197" i="1"/>
  <c r="Q20" i="1"/>
  <c r="Q55" i="1"/>
  <c r="Q198" i="1"/>
  <c r="Q234" i="1"/>
  <c r="Q209" i="1"/>
  <c r="Q103" i="1"/>
  <c r="Q104" i="1"/>
  <c r="Q105" i="1"/>
  <c r="Q161" i="1"/>
  <c r="Q148" i="1"/>
  <c r="Q106" i="1"/>
  <c r="Q107" i="1"/>
  <c r="Q108" i="1"/>
  <c r="Q109" i="1"/>
  <c r="Q56" i="1"/>
  <c r="Q57" i="1"/>
  <c r="Q110" i="1"/>
  <c r="Q111" i="1"/>
  <c r="Q58" i="1"/>
  <c r="Q48" i="1"/>
  <c r="Q28" i="1"/>
  <c r="Q34" i="1"/>
  <c r="Q59" i="1"/>
  <c r="Q149" i="1"/>
  <c r="Q186" i="1"/>
  <c r="Q60" i="1"/>
  <c r="Q61" i="1"/>
  <c r="Q112" i="1"/>
  <c r="Q62" i="1"/>
  <c r="Q176" i="1"/>
  <c r="Q63" i="1"/>
  <c r="Q64" i="1"/>
  <c r="Q65" i="1"/>
  <c r="Q8" i="1"/>
  <c r="Q66" i="1"/>
  <c r="Q113" i="1"/>
  <c r="Q177" i="1"/>
  <c r="Q114" i="1"/>
  <c r="Q67" i="1"/>
  <c r="Q115" i="1"/>
  <c r="Q116" i="1"/>
  <c r="Q68" i="1"/>
  <c r="Q117" i="1"/>
  <c r="Q9" i="1"/>
  <c r="Q69" i="1"/>
  <c r="Q118" i="1"/>
  <c r="Q70" i="1"/>
  <c r="Q71" i="1"/>
  <c r="Q72" i="1"/>
  <c r="Q119" i="1"/>
  <c r="Q29" i="1"/>
  <c r="Q10" i="1"/>
  <c r="Q73" i="1"/>
  <c r="Q74" i="1"/>
  <c r="Q75" i="1"/>
  <c r="Q178" i="1"/>
  <c r="Q162" i="1"/>
  <c r="Q11" i="1"/>
  <c r="Q76" i="1"/>
  <c r="Q77" i="1"/>
  <c r="Q78" i="1"/>
  <c r="Q79" i="1"/>
  <c r="Q12" i="1"/>
  <c r="Q80" i="1"/>
  <c r="Q150" i="1"/>
  <c r="Q179" i="1"/>
  <c r="Q81" i="1"/>
  <c r="Q163" i="1"/>
  <c r="Q30" i="1"/>
  <c r="Q13" i="1"/>
  <c r="Q120" i="1"/>
  <c r="Q164" i="1"/>
  <c r="Q82" i="1"/>
  <c r="Q31" i="1"/>
  <c r="Q165" i="1"/>
  <c r="Q83" i="1"/>
  <c r="Q151" i="1"/>
  <c r="Q84" i="1"/>
  <c r="Q121" i="1"/>
  <c r="Q122" i="1"/>
  <c r="Q123" i="1"/>
  <c r="Q124" i="1"/>
  <c r="Q125" i="1"/>
  <c r="Q126" i="1"/>
  <c r="Q127" i="1"/>
  <c r="Q128" i="1"/>
  <c r="Q215" i="1"/>
  <c r="Q129" i="1"/>
  <c r="Q130" i="1"/>
  <c r="Q156" i="1"/>
  <c r="Q131" i="1"/>
  <c r="Q132" i="1"/>
  <c r="Q133" i="1"/>
  <c r="Q134" i="1"/>
  <c r="Q85" i="1"/>
  <c r="Q166" i="1"/>
  <c r="Q167" i="1"/>
  <c r="Q49" i="1"/>
  <c r="Q86" i="1"/>
  <c r="Q152" i="1"/>
  <c r="Q87" i="1"/>
  <c r="Q88" i="1"/>
  <c r="Q135" i="1"/>
  <c r="Q136" i="1"/>
  <c r="Q35" i="1"/>
  <c r="Q168" i="1"/>
  <c r="Q89" i="1"/>
  <c r="Q50" i="1"/>
  <c r="Q36" i="1"/>
  <c r="Q37" i="1"/>
  <c r="Q137" i="1"/>
  <c r="Q138" i="1"/>
  <c r="Q180" i="1"/>
  <c r="Q169" i="1"/>
  <c r="Q157" i="1"/>
  <c r="Q24" i="1"/>
  <c r="Q170" i="1"/>
  <c r="Q90" i="1"/>
  <c r="Q139" i="1"/>
  <c r="Q51" i="1"/>
  <c r="Q38" i="1"/>
  <c r="Q140" i="1"/>
  <c r="Q171" i="1"/>
  <c r="Q25" i="1"/>
  <c r="Q141" i="1"/>
  <c r="Q91" i="1"/>
  <c r="Q142" i="1"/>
  <c r="Q172" i="1"/>
  <c r="Q52" i="1"/>
  <c r="Q92" i="1"/>
  <c r="Q143" i="1"/>
  <c r="Q158" i="1"/>
  <c r="Q235" i="1"/>
  <c r="Q236" i="1"/>
  <c r="Q237" i="1"/>
  <c r="Q144" i="1"/>
  <c r="Q145" i="1"/>
  <c r="Q218" i="1"/>
  <c r="O41" i="1" l="1"/>
  <c r="O206" i="1"/>
  <c r="O212" i="1"/>
  <c r="O23" i="1"/>
  <c r="O183" i="1"/>
  <c r="O5" i="1"/>
  <c r="O101" i="1"/>
  <c r="O219" i="1"/>
  <c r="O228" i="1"/>
  <c r="O155" i="1"/>
  <c r="O220" i="1"/>
  <c r="O189" i="1"/>
  <c r="O42" i="1"/>
  <c r="O6" i="1"/>
  <c r="O213" i="1"/>
  <c r="O95" i="1"/>
  <c r="O96" i="1"/>
  <c r="O207" i="1"/>
  <c r="O229" i="1"/>
  <c r="O190" i="1"/>
  <c r="O184" i="1"/>
  <c r="O102" i="1"/>
  <c r="O43" i="1"/>
  <c r="O175" i="1"/>
  <c r="O191" i="1"/>
  <c r="O7" i="1"/>
  <c r="O97" i="1"/>
  <c r="O192" i="1"/>
  <c r="O221" i="1"/>
  <c r="O185" i="1"/>
  <c r="O16" i="1"/>
  <c r="O222" i="1"/>
  <c r="O17" i="1"/>
  <c r="O223" i="1"/>
  <c r="O18" i="1"/>
  <c r="O193" i="1"/>
  <c r="O194" i="1"/>
  <c r="O195" i="1"/>
  <c r="O19" i="1"/>
  <c r="O44" i="1"/>
  <c r="O208" i="1"/>
  <c r="O45" i="1"/>
  <c r="O224" i="1"/>
  <c r="O46" i="1"/>
  <c r="O225" i="1"/>
  <c r="O232" i="1"/>
  <c r="O201" i="1"/>
  <c r="O202" i="1"/>
  <c r="O98" i="1"/>
  <c r="O203" i="1"/>
  <c r="O214" i="1"/>
  <c r="O196" i="1"/>
  <c r="O47" i="1"/>
  <c r="O233" i="1"/>
  <c r="O197" i="1"/>
  <c r="O20" i="1"/>
  <c r="O55" i="1"/>
  <c r="O198" i="1"/>
  <c r="O234" i="1"/>
  <c r="O209" i="1"/>
  <c r="O103" i="1"/>
  <c r="O104" i="1"/>
  <c r="O105" i="1"/>
  <c r="O161" i="1"/>
  <c r="O148" i="1"/>
  <c r="O106" i="1"/>
  <c r="O107" i="1"/>
  <c r="O108" i="1"/>
  <c r="O109" i="1"/>
  <c r="O56" i="1"/>
  <c r="O57" i="1"/>
  <c r="O110" i="1"/>
  <c r="O111" i="1"/>
  <c r="O58" i="1"/>
  <c r="O48" i="1"/>
  <c r="O28" i="1"/>
  <c r="O34" i="1"/>
  <c r="O59" i="1"/>
  <c r="O149" i="1"/>
  <c r="O186" i="1"/>
  <c r="O60" i="1"/>
  <c r="O61" i="1"/>
  <c r="O112" i="1"/>
  <c r="O62" i="1"/>
  <c r="O176" i="1"/>
  <c r="O63" i="1"/>
  <c r="O64" i="1"/>
  <c r="O65" i="1"/>
  <c r="O8" i="1"/>
  <c r="O66" i="1"/>
  <c r="O113" i="1"/>
  <c r="O177" i="1"/>
  <c r="O114" i="1"/>
  <c r="O67" i="1"/>
  <c r="O115" i="1"/>
  <c r="O116" i="1"/>
  <c r="O68" i="1"/>
  <c r="O117" i="1"/>
  <c r="O9" i="1"/>
  <c r="O69" i="1"/>
  <c r="O118" i="1"/>
  <c r="O70" i="1"/>
  <c r="O71" i="1"/>
  <c r="O72" i="1"/>
  <c r="O119" i="1"/>
  <c r="O29" i="1"/>
  <c r="O10" i="1"/>
  <c r="O73" i="1"/>
  <c r="O74" i="1"/>
  <c r="O75" i="1"/>
  <c r="O178" i="1"/>
  <c r="O162" i="1"/>
  <c r="O11" i="1"/>
  <c r="O76" i="1"/>
  <c r="O77" i="1"/>
  <c r="O78" i="1"/>
  <c r="O79" i="1"/>
  <c r="O12" i="1"/>
  <c r="O80" i="1"/>
  <c r="O150" i="1"/>
  <c r="O179" i="1"/>
  <c r="O81" i="1"/>
  <c r="O163" i="1"/>
  <c r="O30" i="1"/>
  <c r="O13" i="1"/>
  <c r="O120" i="1"/>
  <c r="O164" i="1"/>
  <c r="O82" i="1"/>
  <c r="O31" i="1"/>
  <c r="O165" i="1"/>
  <c r="O83" i="1"/>
  <c r="O151" i="1"/>
  <c r="O84" i="1"/>
  <c r="O121" i="1"/>
  <c r="O122" i="1"/>
  <c r="O123" i="1"/>
  <c r="O124" i="1"/>
  <c r="O125" i="1"/>
  <c r="O126" i="1"/>
  <c r="O127" i="1"/>
  <c r="O128" i="1"/>
  <c r="O215" i="1"/>
  <c r="O129" i="1"/>
  <c r="O130" i="1"/>
  <c r="O156" i="1"/>
  <c r="O131" i="1"/>
  <c r="O132" i="1"/>
  <c r="O133" i="1"/>
  <c r="O134" i="1"/>
  <c r="O85" i="1"/>
  <c r="O166" i="1"/>
  <c r="O167" i="1"/>
  <c r="O49" i="1"/>
  <c r="O86" i="1"/>
  <c r="O152" i="1"/>
  <c r="O87" i="1"/>
  <c r="O88" i="1"/>
  <c r="O135" i="1"/>
  <c r="O136" i="1"/>
  <c r="O35" i="1"/>
  <c r="O168" i="1"/>
  <c r="O89" i="1"/>
  <c r="O50" i="1"/>
  <c r="O36" i="1"/>
  <c r="O37" i="1"/>
  <c r="O137" i="1"/>
  <c r="O138" i="1"/>
  <c r="O180" i="1"/>
  <c r="O169" i="1"/>
  <c r="O157" i="1"/>
  <c r="O24" i="1"/>
  <c r="O170" i="1"/>
  <c r="O90" i="1"/>
  <c r="O139" i="1"/>
  <c r="O51" i="1"/>
  <c r="O38" i="1"/>
  <c r="O140" i="1"/>
  <c r="O171" i="1"/>
  <c r="O25" i="1"/>
  <c r="O141" i="1"/>
  <c r="O91" i="1"/>
  <c r="O142" i="1"/>
  <c r="O172" i="1"/>
  <c r="O52" i="1"/>
  <c r="O92" i="1"/>
  <c r="O143" i="1"/>
  <c r="O158" i="1"/>
  <c r="O235" i="1"/>
  <c r="O236" i="1"/>
  <c r="O237" i="1"/>
  <c r="O144" i="1"/>
  <c r="O145" i="1"/>
  <c r="O218" i="1"/>
  <c r="M41" i="1"/>
  <c r="N41" i="1" s="1"/>
  <c r="M206" i="1"/>
  <c r="M212" i="1"/>
  <c r="N212" i="1" s="1"/>
  <c r="M23" i="1"/>
  <c r="M183" i="1"/>
  <c r="N183" i="1" s="1"/>
  <c r="M5" i="1"/>
  <c r="M101" i="1"/>
  <c r="N101" i="1" s="1"/>
  <c r="M219" i="1"/>
  <c r="M228" i="1"/>
  <c r="N228" i="1" s="1"/>
  <c r="M155" i="1"/>
  <c r="M220" i="1"/>
  <c r="N220" i="1" s="1"/>
  <c r="M189" i="1"/>
  <c r="M42" i="1"/>
  <c r="N42" i="1" s="1"/>
  <c r="M6" i="1"/>
  <c r="M213" i="1"/>
  <c r="N213" i="1" s="1"/>
  <c r="M95" i="1"/>
  <c r="M96" i="1"/>
  <c r="N96" i="1" s="1"/>
  <c r="M207" i="1"/>
  <c r="M229" i="1"/>
  <c r="N229" i="1" s="1"/>
  <c r="M190" i="1"/>
  <c r="M184" i="1"/>
  <c r="N184" i="1" s="1"/>
  <c r="M102" i="1"/>
  <c r="M43" i="1"/>
  <c r="N43" i="1" s="1"/>
  <c r="M175" i="1"/>
  <c r="M191" i="1"/>
  <c r="N191" i="1" s="1"/>
  <c r="M7" i="1"/>
  <c r="M97" i="1"/>
  <c r="N97" i="1" s="1"/>
  <c r="M192" i="1"/>
  <c r="M221" i="1"/>
  <c r="N221" i="1" s="1"/>
  <c r="M185" i="1"/>
  <c r="M16" i="1"/>
  <c r="N16" i="1" s="1"/>
  <c r="M222" i="1"/>
  <c r="M17" i="1"/>
  <c r="N17" i="1" s="1"/>
  <c r="M223" i="1"/>
  <c r="M18" i="1"/>
  <c r="N18" i="1" s="1"/>
  <c r="M193" i="1"/>
  <c r="M194" i="1"/>
  <c r="N194" i="1" s="1"/>
  <c r="M195" i="1"/>
  <c r="M19" i="1"/>
  <c r="N19" i="1" s="1"/>
  <c r="M44" i="1"/>
  <c r="M208" i="1"/>
  <c r="N208" i="1" s="1"/>
  <c r="M45" i="1"/>
  <c r="M224" i="1"/>
  <c r="N224" i="1" s="1"/>
  <c r="M46" i="1"/>
  <c r="M225" i="1"/>
  <c r="N225" i="1" s="1"/>
  <c r="M232" i="1"/>
  <c r="M201" i="1"/>
  <c r="N201" i="1" s="1"/>
  <c r="M202" i="1"/>
  <c r="M98" i="1"/>
  <c r="N98" i="1" s="1"/>
  <c r="M203" i="1"/>
  <c r="M214" i="1"/>
  <c r="N214" i="1" s="1"/>
  <c r="M196" i="1"/>
  <c r="M47" i="1"/>
  <c r="N47" i="1" s="1"/>
  <c r="M233" i="1"/>
  <c r="M197" i="1"/>
  <c r="N197" i="1" s="1"/>
  <c r="M20" i="1"/>
  <c r="M55" i="1"/>
  <c r="N55" i="1" s="1"/>
  <c r="M198" i="1"/>
  <c r="M234" i="1"/>
  <c r="N234" i="1" s="1"/>
  <c r="M209" i="1"/>
  <c r="M103" i="1"/>
  <c r="N103" i="1" s="1"/>
  <c r="M104" i="1"/>
  <c r="M105" i="1"/>
  <c r="N105" i="1" s="1"/>
  <c r="M161" i="1"/>
  <c r="M148" i="1"/>
  <c r="N148" i="1" s="1"/>
  <c r="M106" i="1"/>
  <c r="M107" i="1"/>
  <c r="N107" i="1" s="1"/>
  <c r="M108" i="1"/>
  <c r="M109" i="1"/>
  <c r="N109" i="1" s="1"/>
  <c r="M56" i="1"/>
  <c r="M57" i="1"/>
  <c r="N57" i="1" s="1"/>
  <c r="M110" i="1"/>
  <c r="M111" i="1"/>
  <c r="N111" i="1" s="1"/>
  <c r="M58" i="1"/>
  <c r="M48" i="1"/>
  <c r="N48" i="1" s="1"/>
  <c r="M28" i="1"/>
  <c r="M34" i="1"/>
  <c r="N34" i="1" s="1"/>
  <c r="M59" i="1"/>
  <c r="M149" i="1"/>
  <c r="N149" i="1" s="1"/>
  <c r="M186" i="1"/>
  <c r="M60" i="1"/>
  <c r="N60" i="1" s="1"/>
  <c r="M61" i="1"/>
  <c r="M112" i="1"/>
  <c r="N112" i="1" s="1"/>
  <c r="M62" i="1"/>
  <c r="M176" i="1"/>
  <c r="N176" i="1" s="1"/>
  <c r="M63" i="1"/>
  <c r="M64" i="1"/>
  <c r="N64" i="1" s="1"/>
  <c r="M65" i="1"/>
  <c r="M8" i="1"/>
  <c r="N8" i="1" s="1"/>
  <c r="M66" i="1"/>
  <c r="M113" i="1"/>
  <c r="N113" i="1" s="1"/>
  <c r="M177" i="1"/>
  <c r="M114" i="1"/>
  <c r="N114" i="1" s="1"/>
  <c r="M67" i="1"/>
  <c r="M115" i="1"/>
  <c r="N115" i="1" s="1"/>
  <c r="M116" i="1"/>
  <c r="M68" i="1"/>
  <c r="N68" i="1" s="1"/>
  <c r="M117" i="1"/>
  <c r="M9" i="1"/>
  <c r="N9" i="1" s="1"/>
  <c r="M69" i="1"/>
  <c r="M118" i="1"/>
  <c r="N118" i="1" s="1"/>
  <c r="M70" i="1"/>
  <c r="M71" i="1"/>
  <c r="N71" i="1" s="1"/>
  <c r="M72" i="1"/>
  <c r="M119" i="1"/>
  <c r="N119" i="1" s="1"/>
  <c r="M29" i="1"/>
  <c r="M10" i="1"/>
  <c r="N10" i="1" s="1"/>
  <c r="M73" i="1"/>
  <c r="M74" i="1"/>
  <c r="N74" i="1" s="1"/>
  <c r="M75" i="1"/>
  <c r="M178" i="1"/>
  <c r="N178" i="1" s="1"/>
  <c r="M162" i="1"/>
  <c r="M11" i="1"/>
  <c r="N11" i="1" s="1"/>
  <c r="M76" i="1"/>
  <c r="M77" i="1"/>
  <c r="N77" i="1" s="1"/>
  <c r="M78" i="1"/>
  <c r="M79" i="1"/>
  <c r="N79" i="1" s="1"/>
  <c r="M12" i="1"/>
  <c r="M80" i="1"/>
  <c r="N80" i="1" s="1"/>
  <c r="M150" i="1"/>
  <c r="M179" i="1"/>
  <c r="N179" i="1" s="1"/>
  <c r="M81" i="1"/>
  <c r="M163" i="1"/>
  <c r="N163" i="1" s="1"/>
  <c r="M30" i="1"/>
  <c r="M13" i="1"/>
  <c r="N13" i="1" s="1"/>
  <c r="M120" i="1"/>
  <c r="M164" i="1"/>
  <c r="N164" i="1" s="1"/>
  <c r="M82" i="1"/>
  <c r="M31" i="1"/>
  <c r="N31" i="1" s="1"/>
  <c r="M165" i="1"/>
  <c r="M83" i="1"/>
  <c r="N83" i="1" s="1"/>
  <c r="M151" i="1"/>
  <c r="M84" i="1"/>
  <c r="N84" i="1" s="1"/>
  <c r="M121" i="1"/>
  <c r="M122" i="1"/>
  <c r="N122" i="1" s="1"/>
  <c r="M123" i="1"/>
  <c r="M124" i="1"/>
  <c r="N124" i="1" s="1"/>
  <c r="M125" i="1"/>
  <c r="M126" i="1"/>
  <c r="N126" i="1" s="1"/>
  <c r="M127" i="1"/>
  <c r="M128" i="1"/>
  <c r="N128" i="1" s="1"/>
  <c r="M215" i="1"/>
  <c r="M129" i="1"/>
  <c r="N129" i="1" s="1"/>
  <c r="M130" i="1"/>
  <c r="M156" i="1"/>
  <c r="N156" i="1" s="1"/>
  <c r="M131" i="1"/>
  <c r="M132" i="1"/>
  <c r="N132" i="1" s="1"/>
  <c r="M133" i="1"/>
  <c r="M134" i="1"/>
  <c r="N134" i="1" s="1"/>
  <c r="M85" i="1"/>
  <c r="M166" i="1"/>
  <c r="N166" i="1" s="1"/>
  <c r="M167" i="1"/>
  <c r="M49" i="1"/>
  <c r="N49" i="1" s="1"/>
  <c r="M86" i="1"/>
  <c r="M152" i="1"/>
  <c r="N152" i="1" s="1"/>
  <c r="M87" i="1"/>
  <c r="M88" i="1"/>
  <c r="N88" i="1" s="1"/>
  <c r="M135" i="1"/>
  <c r="M136" i="1"/>
  <c r="N136" i="1" s="1"/>
  <c r="M35" i="1"/>
  <c r="M168" i="1"/>
  <c r="N168" i="1" s="1"/>
  <c r="M89" i="1"/>
  <c r="M50" i="1"/>
  <c r="N50" i="1" s="1"/>
  <c r="M36" i="1"/>
  <c r="M37" i="1"/>
  <c r="N37" i="1" s="1"/>
  <c r="M137" i="1"/>
  <c r="M138" i="1"/>
  <c r="N138" i="1" s="1"/>
  <c r="M180" i="1"/>
  <c r="M169" i="1"/>
  <c r="N169" i="1" s="1"/>
  <c r="M157" i="1"/>
  <c r="M24" i="1"/>
  <c r="N24" i="1" s="1"/>
  <c r="M170" i="1"/>
  <c r="M90" i="1"/>
  <c r="N90" i="1" s="1"/>
  <c r="M139" i="1"/>
  <c r="M51" i="1"/>
  <c r="N51" i="1" s="1"/>
  <c r="M38" i="1"/>
  <c r="M140" i="1"/>
  <c r="N140" i="1" s="1"/>
  <c r="M171" i="1"/>
  <c r="M25" i="1"/>
  <c r="N25" i="1" s="1"/>
  <c r="M141" i="1"/>
  <c r="M91" i="1"/>
  <c r="N91" i="1" s="1"/>
  <c r="M142" i="1"/>
  <c r="M172" i="1"/>
  <c r="N172" i="1" s="1"/>
  <c r="M52" i="1"/>
  <c r="M92" i="1"/>
  <c r="N92" i="1" s="1"/>
  <c r="M143" i="1"/>
  <c r="M158" i="1"/>
  <c r="N158" i="1" s="1"/>
  <c r="M235" i="1"/>
  <c r="M236" i="1"/>
  <c r="N236" i="1" s="1"/>
  <c r="M237" i="1"/>
  <c r="M144" i="1"/>
  <c r="N144" i="1" s="1"/>
  <c r="M145" i="1"/>
  <c r="M218" i="1"/>
  <c r="N218" i="1" s="1"/>
  <c r="P145" i="1" l="1"/>
  <c r="P237" i="1"/>
  <c r="P235" i="1"/>
  <c r="P143" i="1"/>
  <c r="P52" i="1"/>
  <c r="P142" i="1"/>
  <c r="P141" i="1"/>
  <c r="P171" i="1"/>
  <c r="P38" i="1"/>
  <c r="P139" i="1"/>
  <c r="P170" i="1"/>
  <c r="P157" i="1"/>
  <c r="P180" i="1"/>
  <c r="P137" i="1"/>
  <c r="P36" i="1"/>
  <c r="P89" i="1"/>
  <c r="P35" i="1"/>
  <c r="P135" i="1"/>
  <c r="P87" i="1"/>
  <c r="P86" i="1"/>
  <c r="P167" i="1"/>
  <c r="P85" i="1"/>
  <c r="P133" i="1"/>
  <c r="P131" i="1"/>
  <c r="P130" i="1"/>
  <c r="P215" i="1"/>
  <c r="P127" i="1"/>
  <c r="P125" i="1"/>
  <c r="P123" i="1"/>
  <c r="P121" i="1"/>
  <c r="P151" i="1"/>
  <c r="P165" i="1"/>
  <c r="P82" i="1"/>
  <c r="P120" i="1"/>
  <c r="P30" i="1"/>
  <c r="P81" i="1"/>
  <c r="P150" i="1"/>
  <c r="P12" i="1"/>
  <c r="P78" i="1"/>
  <c r="P76" i="1"/>
  <c r="P162" i="1"/>
  <c r="P75" i="1"/>
  <c r="P73" i="1"/>
  <c r="P29" i="1"/>
  <c r="P72" i="1"/>
  <c r="P70" i="1"/>
  <c r="P69" i="1"/>
  <c r="P117" i="1"/>
  <c r="P116" i="1"/>
  <c r="P67" i="1"/>
  <c r="P177" i="1"/>
  <c r="P66" i="1"/>
  <c r="P65" i="1"/>
  <c r="P63" i="1"/>
  <c r="P62" i="1"/>
  <c r="P61" i="1"/>
  <c r="P186" i="1"/>
  <c r="P59" i="1"/>
  <c r="P28" i="1"/>
  <c r="P58" i="1"/>
  <c r="P110" i="1"/>
  <c r="P56" i="1"/>
  <c r="P108" i="1"/>
  <c r="P106" i="1"/>
  <c r="P161" i="1"/>
  <c r="P104" i="1"/>
  <c r="P209" i="1"/>
  <c r="P198" i="1"/>
  <c r="P20" i="1"/>
  <c r="P233" i="1"/>
  <c r="P196" i="1"/>
  <c r="P203" i="1"/>
  <c r="P202" i="1"/>
  <c r="P232" i="1"/>
  <c r="P46" i="1"/>
  <c r="P45" i="1"/>
  <c r="P44" i="1"/>
  <c r="P195" i="1"/>
  <c r="P193" i="1"/>
  <c r="P223" i="1"/>
  <c r="P222" i="1"/>
  <c r="P185" i="1"/>
  <c r="P192" i="1"/>
  <c r="P7" i="1"/>
  <c r="P175" i="1"/>
  <c r="P102" i="1"/>
  <c r="P190" i="1"/>
  <c r="P207" i="1"/>
  <c r="P95" i="1"/>
  <c r="P6" i="1"/>
  <c r="P189" i="1"/>
  <c r="P155" i="1"/>
  <c r="P219" i="1"/>
  <c r="P5" i="1"/>
  <c r="P23" i="1"/>
  <c r="P206" i="1"/>
  <c r="P218" i="1"/>
  <c r="R218" i="1" s="1"/>
  <c r="P144" i="1"/>
  <c r="R144" i="1" s="1"/>
  <c r="P236" i="1"/>
  <c r="R236" i="1" s="1"/>
  <c r="P158" i="1"/>
  <c r="R158" i="1" s="1"/>
  <c r="P92" i="1"/>
  <c r="R92" i="1" s="1"/>
  <c r="P172" i="1"/>
  <c r="R172" i="1" s="1"/>
  <c r="P91" i="1"/>
  <c r="R91" i="1" s="1"/>
  <c r="P25" i="1"/>
  <c r="R25" i="1" s="1"/>
  <c r="P140" i="1"/>
  <c r="R140" i="1" s="1"/>
  <c r="P51" i="1"/>
  <c r="R51" i="1" s="1"/>
  <c r="P90" i="1"/>
  <c r="R90" i="1" s="1"/>
  <c r="P24" i="1"/>
  <c r="R24" i="1" s="1"/>
  <c r="P169" i="1"/>
  <c r="R169" i="1" s="1"/>
  <c r="P138" i="1"/>
  <c r="R138" i="1" s="1"/>
  <c r="P37" i="1"/>
  <c r="R37" i="1" s="1"/>
  <c r="P50" i="1"/>
  <c r="R50" i="1" s="1"/>
  <c r="P168" i="1"/>
  <c r="R168" i="1" s="1"/>
  <c r="P136" i="1"/>
  <c r="R136" i="1" s="1"/>
  <c r="P88" i="1"/>
  <c r="R88" i="1" s="1"/>
  <c r="P152" i="1"/>
  <c r="R152" i="1" s="1"/>
  <c r="P49" i="1"/>
  <c r="R49" i="1" s="1"/>
  <c r="P166" i="1"/>
  <c r="R166" i="1" s="1"/>
  <c r="P134" i="1"/>
  <c r="R134" i="1" s="1"/>
  <c r="P132" i="1"/>
  <c r="R132" i="1" s="1"/>
  <c r="P156" i="1"/>
  <c r="R156" i="1" s="1"/>
  <c r="P129" i="1"/>
  <c r="R129" i="1" s="1"/>
  <c r="P128" i="1"/>
  <c r="R128" i="1" s="1"/>
  <c r="P126" i="1"/>
  <c r="R126" i="1" s="1"/>
  <c r="P124" i="1"/>
  <c r="R124" i="1" s="1"/>
  <c r="P122" i="1"/>
  <c r="R122" i="1" s="1"/>
  <c r="P84" i="1"/>
  <c r="R84" i="1" s="1"/>
  <c r="P83" i="1"/>
  <c r="R83" i="1" s="1"/>
  <c r="P31" i="1"/>
  <c r="R31" i="1" s="1"/>
  <c r="P164" i="1"/>
  <c r="R164" i="1" s="1"/>
  <c r="P13" i="1"/>
  <c r="R13" i="1" s="1"/>
  <c r="P163" i="1"/>
  <c r="R163" i="1" s="1"/>
  <c r="P179" i="1"/>
  <c r="R179" i="1" s="1"/>
  <c r="P80" i="1"/>
  <c r="R80" i="1" s="1"/>
  <c r="P79" i="1"/>
  <c r="R79" i="1" s="1"/>
  <c r="P77" i="1"/>
  <c r="R77" i="1" s="1"/>
  <c r="P11" i="1"/>
  <c r="R11" i="1" s="1"/>
  <c r="P178" i="1"/>
  <c r="R178" i="1" s="1"/>
  <c r="P74" i="1"/>
  <c r="R74" i="1" s="1"/>
  <c r="P10" i="1"/>
  <c r="R10" i="1" s="1"/>
  <c r="P119" i="1"/>
  <c r="R119" i="1" s="1"/>
  <c r="P71" i="1"/>
  <c r="R71" i="1" s="1"/>
  <c r="P118" i="1"/>
  <c r="R118" i="1" s="1"/>
  <c r="P9" i="1"/>
  <c r="R9" i="1" s="1"/>
  <c r="P68" i="1"/>
  <c r="R68" i="1" s="1"/>
  <c r="P115" i="1"/>
  <c r="R115" i="1" s="1"/>
  <c r="P114" i="1"/>
  <c r="R114" i="1" s="1"/>
  <c r="P113" i="1"/>
  <c r="R113" i="1" s="1"/>
  <c r="P8" i="1"/>
  <c r="R8" i="1" s="1"/>
  <c r="P64" i="1"/>
  <c r="R64" i="1" s="1"/>
  <c r="P176" i="1"/>
  <c r="R176" i="1" s="1"/>
  <c r="P112" i="1"/>
  <c r="R112" i="1" s="1"/>
  <c r="P60" i="1"/>
  <c r="R60" i="1" s="1"/>
  <c r="P149" i="1"/>
  <c r="R149" i="1" s="1"/>
  <c r="P34" i="1"/>
  <c r="R34" i="1" s="1"/>
  <c r="P48" i="1"/>
  <c r="R48" i="1" s="1"/>
  <c r="P111" i="1"/>
  <c r="R111" i="1" s="1"/>
  <c r="P57" i="1"/>
  <c r="R57" i="1" s="1"/>
  <c r="P109" i="1"/>
  <c r="R109" i="1" s="1"/>
  <c r="P107" i="1"/>
  <c r="R107" i="1" s="1"/>
  <c r="P148" i="1"/>
  <c r="R148" i="1" s="1"/>
  <c r="P105" i="1"/>
  <c r="R105" i="1" s="1"/>
  <c r="P103" i="1"/>
  <c r="R103" i="1" s="1"/>
  <c r="P234" i="1"/>
  <c r="R234" i="1" s="1"/>
  <c r="P55" i="1"/>
  <c r="R55" i="1" s="1"/>
  <c r="P197" i="1"/>
  <c r="R197" i="1" s="1"/>
  <c r="P47" i="1"/>
  <c r="R47" i="1" s="1"/>
  <c r="P214" i="1"/>
  <c r="R214" i="1" s="1"/>
  <c r="P98" i="1"/>
  <c r="R98" i="1" s="1"/>
  <c r="P201" i="1"/>
  <c r="R201" i="1" s="1"/>
  <c r="P225" i="1"/>
  <c r="R225" i="1" s="1"/>
  <c r="P224" i="1"/>
  <c r="R224" i="1" s="1"/>
  <c r="P208" i="1"/>
  <c r="R208" i="1" s="1"/>
  <c r="P19" i="1"/>
  <c r="R19" i="1" s="1"/>
  <c r="P194" i="1"/>
  <c r="R194" i="1" s="1"/>
  <c r="P18" i="1"/>
  <c r="R18" i="1" s="1"/>
  <c r="P17" i="1"/>
  <c r="R17" i="1" s="1"/>
  <c r="P16" i="1"/>
  <c r="R16" i="1" s="1"/>
  <c r="P221" i="1"/>
  <c r="R221" i="1" s="1"/>
  <c r="P97" i="1"/>
  <c r="R97" i="1" s="1"/>
  <c r="P191" i="1"/>
  <c r="R191" i="1" s="1"/>
  <c r="P43" i="1"/>
  <c r="R43" i="1" s="1"/>
  <c r="P184" i="1"/>
  <c r="R184" i="1" s="1"/>
  <c r="P229" i="1"/>
  <c r="R229" i="1" s="1"/>
  <c r="P96" i="1"/>
  <c r="R96" i="1" s="1"/>
  <c r="P213" i="1"/>
  <c r="R213" i="1" s="1"/>
  <c r="P42" i="1"/>
  <c r="R42" i="1" s="1"/>
  <c r="P220" i="1"/>
  <c r="R220" i="1" s="1"/>
  <c r="P228" i="1"/>
  <c r="R228" i="1" s="1"/>
  <c r="P101" i="1"/>
  <c r="R101" i="1" s="1"/>
  <c r="P183" i="1"/>
  <c r="R183" i="1" s="1"/>
  <c r="P212" i="1"/>
  <c r="R212" i="1" s="1"/>
  <c r="P41" i="1"/>
  <c r="R41" i="1" s="1"/>
  <c r="N145" i="1"/>
  <c r="N237" i="1"/>
  <c r="N235" i="1"/>
  <c r="N143" i="1"/>
  <c r="N52" i="1"/>
  <c r="N142" i="1"/>
  <c r="N141" i="1"/>
  <c r="N171" i="1"/>
  <c r="N38" i="1"/>
  <c r="N139" i="1"/>
  <c r="N170" i="1"/>
  <c r="N157" i="1"/>
  <c r="N180" i="1"/>
  <c r="N137" i="1"/>
  <c r="N36" i="1"/>
  <c r="N89" i="1"/>
  <c r="N35" i="1"/>
  <c r="N135" i="1"/>
  <c r="N87" i="1"/>
  <c r="N86" i="1"/>
  <c r="N167" i="1"/>
  <c r="N85" i="1"/>
  <c r="N133" i="1"/>
  <c r="N131" i="1"/>
  <c r="N130" i="1"/>
  <c r="N215" i="1"/>
  <c r="N127" i="1"/>
  <c r="N125" i="1"/>
  <c r="N123" i="1"/>
  <c r="N121" i="1"/>
  <c r="N151" i="1"/>
  <c r="N165" i="1"/>
  <c r="N82" i="1"/>
  <c r="N120" i="1"/>
  <c r="N30" i="1"/>
  <c r="N81" i="1"/>
  <c r="N150" i="1"/>
  <c r="N12" i="1"/>
  <c r="N78" i="1"/>
  <c r="N76" i="1"/>
  <c r="N162" i="1"/>
  <c r="N75" i="1"/>
  <c r="N73" i="1"/>
  <c r="N29" i="1"/>
  <c r="N72" i="1"/>
  <c r="N70" i="1"/>
  <c r="N69" i="1"/>
  <c r="N117" i="1"/>
  <c r="N116" i="1"/>
  <c r="N67" i="1"/>
  <c r="N177" i="1"/>
  <c r="N66" i="1"/>
  <c r="N65" i="1"/>
  <c r="N63" i="1"/>
  <c r="N62" i="1"/>
  <c r="N61" i="1"/>
  <c r="N186" i="1"/>
  <c r="N59" i="1"/>
  <c r="N28" i="1"/>
  <c r="N58" i="1"/>
  <c r="N110" i="1"/>
  <c r="N56" i="1"/>
  <c r="N108" i="1"/>
  <c r="N106" i="1"/>
  <c r="N161" i="1"/>
  <c r="N104" i="1"/>
  <c r="N209" i="1"/>
  <c r="N198" i="1"/>
  <c r="N20" i="1"/>
  <c r="N233" i="1"/>
  <c r="N196" i="1"/>
  <c r="N203" i="1"/>
  <c r="N202" i="1"/>
  <c r="N232" i="1"/>
  <c r="N46" i="1"/>
  <c r="N45" i="1"/>
  <c r="N44" i="1"/>
  <c r="N195" i="1"/>
  <c r="N193" i="1"/>
  <c r="N223" i="1"/>
  <c r="N222" i="1"/>
  <c r="N185" i="1"/>
  <c r="N192" i="1"/>
  <c r="N7" i="1"/>
  <c r="N175" i="1"/>
  <c r="N102" i="1"/>
  <c r="N190" i="1"/>
  <c r="N207" i="1"/>
  <c r="N95" i="1"/>
  <c r="N6" i="1"/>
  <c r="N189" i="1"/>
  <c r="N155" i="1"/>
  <c r="N219" i="1"/>
  <c r="N5" i="1"/>
  <c r="N23" i="1"/>
  <c r="N206" i="1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" i="3"/>
  <c r="R206" i="1" l="1"/>
  <c r="R5" i="1"/>
  <c r="R155" i="1"/>
  <c r="R6" i="1"/>
  <c r="R207" i="1"/>
  <c r="R102" i="1"/>
  <c r="R7" i="1"/>
  <c r="R185" i="1"/>
  <c r="R223" i="1"/>
  <c r="R195" i="1"/>
  <c r="R45" i="1"/>
  <c r="R232" i="1"/>
  <c r="R203" i="1"/>
  <c r="R233" i="1"/>
  <c r="R198" i="1"/>
  <c r="R104" i="1"/>
  <c r="R106" i="1"/>
  <c r="R56" i="1"/>
  <c r="R58" i="1"/>
  <c r="R59" i="1"/>
  <c r="R61" i="1"/>
  <c r="R63" i="1"/>
  <c r="R66" i="1"/>
  <c r="R67" i="1"/>
  <c r="R117" i="1"/>
  <c r="R70" i="1"/>
  <c r="R29" i="1"/>
  <c r="R75" i="1"/>
  <c r="R76" i="1"/>
  <c r="R12" i="1"/>
  <c r="R81" i="1"/>
  <c r="R120" i="1"/>
  <c r="R165" i="1"/>
  <c r="R121" i="1"/>
  <c r="R125" i="1"/>
  <c r="R215" i="1"/>
  <c r="R131" i="1"/>
  <c r="R85" i="1"/>
  <c r="R86" i="1"/>
  <c r="R135" i="1"/>
  <c r="R89" i="1"/>
  <c r="R137" i="1"/>
  <c r="R157" i="1"/>
  <c r="R139" i="1"/>
  <c r="R171" i="1"/>
  <c r="R142" i="1"/>
  <c r="R143" i="1"/>
  <c r="R237" i="1"/>
  <c r="R23" i="1"/>
  <c r="S23" i="1" s="1"/>
  <c r="T23" i="1" s="1"/>
  <c r="R219" i="1"/>
  <c r="S219" i="1" s="1"/>
  <c r="T219" i="1" s="1"/>
  <c r="R189" i="1"/>
  <c r="S189" i="1" s="1"/>
  <c r="T189" i="1" s="1"/>
  <c r="R95" i="1"/>
  <c r="R190" i="1"/>
  <c r="S190" i="1" s="1"/>
  <c r="T190" i="1" s="1"/>
  <c r="R175" i="1"/>
  <c r="S175" i="1" s="1"/>
  <c r="T175" i="1" s="1"/>
  <c r="R192" i="1"/>
  <c r="S192" i="1" s="1"/>
  <c r="T192" i="1" s="1"/>
  <c r="R222" i="1"/>
  <c r="R193" i="1"/>
  <c r="S193" i="1" s="1"/>
  <c r="T193" i="1" s="1"/>
  <c r="R44" i="1"/>
  <c r="S44" i="1" s="1"/>
  <c r="T44" i="1" s="1"/>
  <c r="R46" i="1"/>
  <c r="S46" i="1" s="1"/>
  <c r="T46" i="1" s="1"/>
  <c r="R202" i="1"/>
  <c r="R196" i="1"/>
  <c r="S196" i="1" s="1"/>
  <c r="T196" i="1" s="1"/>
  <c r="R20" i="1"/>
  <c r="S20" i="1" s="1"/>
  <c r="T20" i="1" s="1"/>
  <c r="R209" i="1"/>
  <c r="S209" i="1" s="1"/>
  <c r="T209" i="1" s="1"/>
  <c r="R161" i="1"/>
  <c r="R108" i="1"/>
  <c r="S108" i="1" s="1"/>
  <c r="T108" i="1" s="1"/>
  <c r="R110" i="1"/>
  <c r="S110" i="1" s="1"/>
  <c r="T110" i="1" s="1"/>
  <c r="R28" i="1"/>
  <c r="S28" i="1" s="1"/>
  <c r="T28" i="1" s="1"/>
  <c r="R186" i="1"/>
  <c r="R62" i="1"/>
  <c r="S62" i="1" s="1"/>
  <c r="T62" i="1" s="1"/>
  <c r="R65" i="1"/>
  <c r="S65" i="1" s="1"/>
  <c r="T65" i="1" s="1"/>
  <c r="R177" i="1"/>
  <c r="S177" i="1" s="1"/>
  <c r="T177" i="1" s="1"/>
  <c r="R116" i="1"/>
  <c r="R69" i="1"/>
  <c r="S69" i="1" s="1"/>
  <c r="T69" i="1" s="1"/>
  <c r="R72" i="1"/>
  <c r="S72" i="1" s="1"/>
  <c r="T72" i="1" s="1"/>
  <c r="R73" i="1"/>
  <c r="S73" i="1" s="1"/>
  <c r="T73" i="1" s="1"/>
  <c r="R162" i="1"/>
  <c r="R78" i="1"/>
  <c r="S78" i="1" s="1"/>
  <c r="T78" i="1" s="1"/>
  <c r="R150" i="1"/>
  <c r="S150" i="1" s="1"/>
  <c r="T150" i="1" s="1"/>
  <c r="R30" i="1"/>
  <c r="S30" i="1" s="1"/>
  <c r="T30" i="1" s="1"/>
  <c r="R82" i="1"/>
  <c r="R151" i="1"/>
  <c r="S151" i="1" s="1"/>
  <c r="T151" i="1" s="1"/>
  <c r="R123" i="1"/>
  <c r="S123" i="1" s="1"/>
  <c r="T123" i="1" s="1"/>
  <c r="R127" i="1"/>
  <c r="S127" i="1" s="1"/>
  <c r="T127" i="1" s="1"/>
  <c r="R130" i="1"/>
  <c r="R133" i="1"/>
  <c r="S133" i="1" s="1"/>
  <c r="T133" i="1" s="1"/>
  <c r="R167" i="1"/>
  <c r="S167" i="1" s="1"/>
  <c r="T167" i="1" s="1"/>
  <c r="R87" i="1"/>
  <c r="S87" i="1" s="1"/>
  <c r="T87" i="1" s="1"/>
  <c r="R35" i="1"/>
  <c r="R36" i="1"/>
  <c r="S36" i="1" s="1"/>
  <c r="T36" i="1" s="1"/>
  <c r="R180" i="1"/>
  <c r="S180" i="1" s="1"/>
  <c r="T180" i="1" s="1"/>
  <c r="R170" i="1"/>
  <c r="S170" i="1" s="1"/>
  <c r="T170" i="1" s="1"/>
  <c r="R38" i="1"/>
  <c r="R141" i="1"/>
  <c r="S141" i="1" s="1"/>
  <c r="T141" i="1" s="1"/>
  <c r="R52" i="1"/>
  <c r="S52" i="1" s="1"/>
  <c r="T52" i="1" s="1"/>
  <c r="R235" i="1"/>
  <c r="S235" i="1" s="1"/>
  <c r="T235" i="1" s="1"/>
  <c r="R145" i="1"/>
  <c r="S95" i="1"/>
  <c r="T95" i="1" s="1"/>
  <c r="S222" i="1"/>
  <c r="T222" i="1" s="1"/>
  <c r="S202" i="1"/>
  <c r="T202" i="1" s="1"/>
  <c r="S161" i="1"/>
  <c r="T161" i="1" s="1"/>
  <c r="S186" i="1"/>
  <c r="T186" i="1" s="1"/>
  <c r="S116" i="1"/>
  <c r="T116" i="1" s="1"/>
  <c r="S162" i="1"/>
  <c r="T162" i="1" s="1"/>
  <c r="S82" i="1"/>
  <c r="T82" i="1" s="1"/>
  <c r="S130" i="1"/>
  <c r="T130" i="1" s="1"/>
  <c r="S35" i="1"/>
  <c r="T35" i="1" s="1"/>
  <c r="S38" i="1"/>
  <c r="T38" i="1" s="1"/>
  <c r="S145" i="1"/>
  <c r="T145" i="1" s="1"/>
  <c r="S212" i="1"/>
  <c r="T212" i="1" s="1"/>
  <c r="S101" i="1"/>
  <c r="T101" i="1" s="1"/>
  <c r="S220" i="1"/>
  <c r="T220" i="1" s="1"/>
  <c r="S213" i="1"/>
  <c r="T213" i="1" s="1"/>
  <c r="S229" i="1"/>
  <c r="T229" i="1" s="1"/>
  <c r="S43" i="1"/>
  <c r="T43" i="1" s="1"/>
  <c r="S97" i="1"/>
  <c r="T97" i="1" s="1"/>
  <c r="S16" i="1"/>
  <c r="T16" i="1" s="1"/>
  <c r="S18" i="1"/>
  <c r="T18" i="1" s="1"/>
  <c r="S19" i="1"/>
  <c r="T19" i="1" s="1"/>
  <c r="S224" i="1"/>
  <c r="T224" i="1" s="1"/>
  <c r="S201" i="1"/>
  <c r="T201" i="1" s="1"/>
  <c r="S214" i="1"/>
  <c r="T214" i="1" s="1"/>
  <c r="S197" i="1"/>
  <c r="T197" i="1" s="1"/>
  <c r="S234" i="1"/>
  <c r="T234" i="1" s="1"/>
  <c r="S105" i="1"/>
  <c r="T105" i="1" s="1"/>
  <c r="S107" i="1"/>
  <c r="T107" i="1" s="1"/>
  <c r="S57" i="1"/>
  <c r="T57" i="1" s="1"/>
  <c r="S48" i="1"/>
  <c r="T48" i="1" s="1"/>
  <c r="S149" i="1"/>
  <c r="T149" i="1" s="1"/>
  <c r="S112" i="1"/>
  <c r="T112" i="1" s="1"/>
  <c r="S64" i="1"/>
  <c r="T64" i="1" s="1"/>
  <c r="S113" i="1"/>
  <c r="T113" i="1" s="1"/>
  <c r="S115" i="1"/>
  <c r="T115" i="1" s="1"/>
  <c r="S9" i="1"/>
  <c r="T9" i="1" s="1"/>
  <c r="S71" i="1"/>
  <c r="T71" i="1" s="1"/>
  <c r="S10" i="1"/>
  <c r="T10" i="1" s="1"/>
  <c r="S178" i="1"/>
  <c r="T178" i="1" s="1"/>
  <c r="S77" i="1"/>
  <c r="T77" i="1" s="1"/>
  <c r="S80" i="1"/>
  <c r="T80" i="1" s="1"/>
  <c r="S163" i="1"/>
  <c r="T163" i="1" s="1"/>
  <c r="S164" i="1"/>
  <c r="T164" i="1" s="1"/>
  <c r="S83" i="1"/>
  <c r="T83" i="1" s="1"/>
  <c r="S122" i="1"/>
  <c r="T122" i="1" s="1"/>
  <c r="S126" i="1"/>
  <c r="T126" i="1" s="1"/>
  <c r="S129" i="1"/>
  <c r="T129" i="1" s="1"/>
  <c r="S132" i="1"/>
  <c r="T132" i="1" s="1"/>
  <c r="S166" i="1"/>
  <c r="T166" i="1" s="1"/>
  <c r="S206" i="1"/>
  <c r="T206" i="1" s="1"/>
  <c r="S5" i="1"/>
  <c r="T5" i="1" s="1"/>
  <c r="S155" i="1"/>
  <c r="T155" i="1" s="1"/>
  <c r="S6" i="1"/>
  <c r="T6" i="1" s="1"/>
  <c r="S207" i="1"/>
  <c r="T207" i="1" s="1"/>
  <c r="S102" i="1"/>
  <c r="T102" i="1" s="1"/>
  <c r="S7" i="1"/>
  <c r="T7" i="1" s="1"/>
  <c r="S185" i="1"/>
  <c r="T185" i="1" s="1"/>
  <c r="S223" i="1"/>
  <c r="T223" i="1" s="1"/>
  <c r="S195" i="1"/>
  <c r="T195" i="1" s="1"/>
  <c r="S45" i="1"/>
  <c r="T45" i="1" s="1"/>
  <c r="S232" i="1"/>
  <c r="T232" i="1" s="1"/>
  <c r="S203" i="1"/>
  <c r="T203" i="1" s="1"/>
  <c r="S233" i="1"/>
  <c r="T233" i="1" s="1"/>
  <c r="S198" i="1"/>
  <c r="T198" i="1" s="1"/>
  <c r="S104" i="1"/>
  <c r="T104" i="1" s="1"/>
  <c r="S106" i="1"/>
  <c r="T106" i="1" s="1"/>
  <c r="S56" i="1"/>
  <c r="T56" i="1" s="1"/>
  <c r="S58" i="1"/>
  <c r="T58" i="1" s="1"/>
  <c r="S59" i="1"/>
  <c r="T59" i="1" s="1"/>
  <c r="S61" i="1"/>
  <c r="T61" i="1" s="1"/>
  <c r="S63" i="1"/>
  <c r="T63" i="1" s="1"/>
  <c r="S66" i="1"/>
  <c r="T66" i="1" s="1"/>
  <c r="S67" i="1"/>
  <c r="T67" i="1" s="1"/>
  <c r="S117" i="1"/>
  <c r="T117" i="1" s="1"/>
  <c r="S70" i="1"/>
  <c r="T70" i="1" s="1"/>
  <c r="S29" i="1"/>
  <c r="T29" i="1" s="1"/>
  <c r="S75" i="1"/>
  <c r="T75" i="1" s="1"/>
  <c r="S76" i="1"/>
  <c r="T76" i="1" s="1"/>
  <c r="S12" i="1"/>
  <c r="T12" i="1" s="1"/>
  <c r="S81" i="1"/>
  <c r="T81" i="1" s="1"/>
  <c r="S120" i="1"/>
  <c r="T120" i="1" s="1"/>
  <c r="S165" i="1"/>
  <c r="T165" i="1" s="1"/>
  <c r="S121" i="1"/>
  <c r="T121" i="1" s="1"/>
  <c r="S125" i="1"/>
  <c r="T125" i="1" s="1"/>
  <c r="S215" i="1"/>
  <c r="T215" i="1" s="1"/>
  <c r="S131" i="1"/>
  <c r="T131" i="1" s="1"/>
  <c r="S85" i="1"/>
  <c r="T85" i="1" s="1"/>
  <c r="S86" i="1"/>
  <c r="T86" i="1" s="1"/>
  <c r="S135" i="1"/>
  <c r="T135" i="1" s="1"/>
  <c r="S89" i="1"/>
  <c r="T89" i="1" s="1"/>
  <c r="S137" i="1"/>
  <c r="T137" i="1" s="1"/>
  <c r="S157" i="1"/>
  <c r="T157" i="1" s="1"/>
  <c r="S139" i="1"/>
  <c r="T139" i="1" s="1"/>
  <c r="S171" i="1"/>
  <c r="T171" i="1" s="1"/>
  <c r="S142" i="1"/>
  <c r="T142" i="1" s="1"/>
  <c r="S143" i="1"/>
  <c r="T143" i="1" s="1"/>
  <c r="S237" i="1"/>
  <c r="T237" i="1" s="1"/>
  <c r="S41" i="1"/>
  <c r="T41" i="1" s="1"/>
  <c r="S183" i="1"/>
  <c r="T183" i="1" s="1"/>
  <c r="S228" i="1"/>
  <c r="T228" i="1" s="1"/>
  <c r="T230" i="1" s="1"/>
  <c r="S42" i="1"/>
  <c r="T42" i="1" s="1"/>
  <c r="S96" i="1"/>
  <c r="T96" i="1" s="1"/>
  <c r="S184" i="1"/>
  <c r="T184" i="1" s="1"/>
  <c r="S191" i="1"/>
  <c r="T191" i="1" s="1"/>
  <c r="S221" i="1"/>
  <c r="T221" i="1" s="1"/>
  <c r="S17" i="1"/>
  <c r="T17" i="1" s="1"/>
  <c r="S194" i="1"/>
  <c r="T194" i="1" s="1"/>
  <c r="S208" i="1"/>
  <c r="T208" i="1" s="1"/>
  <c r="S225" i="1"/>
  <c r="T225" i="1" s="1"/>
  <c r="S98" i="1"/>
  <c r="T98" i="1" s="1"/>
  <c r="S47" i="1"/>
  <c r="T47" i="1" s="1"/>
  <c r="S55" i="1"/>
  <c r="T55" i="1" s="1"/>
  <c r="S103" i="1"/>
  <c r="T103" i="1" s="1"/>
  <c r="S148" i="1"/>
  <c r="T148" i="1" s="1"/>
  <c r="T153" i="1" s="1"/>
  <c r="S109" i="1"/>
  <c r="T109" i="1" s="1"/>
  <c r="S111" i="1"/>
  <c r="T111" i="1" s="1"/>
  <c r="S34" i="1"/>
  <c r="T34" i="1" s="1"/>
  <c r="S60" i="1"/>
  <c r="T60" i="1" s="1"/>
  <c r="S176" i="1"/>
  <c r="T176" i="1" s="1"/>
  <c r="S8" i="1"/>
  <c r="T8" i="1" s="1"/>
  <c r="S114" i="1"/>
  <c r="T114" i="1" s="1"/>
  <c r="S68" i="1"/>
  <c r="T68" i="1" s="1"/>
  <c r="S118" i="1"/>
  <c r="T118" i="1" s="1"/>
  <c r="S119" i="1"/>
  <c r="T119" i="1" s="1"/>
  <c r="S74" i="1"/>
  <c r="T74" i="1" s="1"/>
  <c r="S11" i="1"/>
  <c r="T11" i="1" s="1"/>
  <c r="S79" i="1"/>
  <c r="T79" i="1" s="1"/>
  <c r="S179" i="1"/>
  <c r="T179" i="1" s="1"/>
  <c r="S13" i="1"/>
  <c r="T13" i="1" s="1"/>
  <c r="S31" i="1"/>
  <c r="T31" i="1" s="1"/>
  <c r="S84" i="1"/>
  <c r="T84" i="1" s="1"/>
  <c r="S124" i="1"/>
  <c r="T124" i="1" s="1"/>
  <c r="S128" i="1"/>
  <c r="T128" i="1" s="1"/>
  <c r="S156" i="1"/>
  <c r="T156" i="1" s="1"/>
  <c r="S134" i="1"/>
  <c r="T134" i="1" s="1"/>
  <c r="S49" i="1"/>
  <c r="T49" i="1" s="1"/>
  <c r="S152" i="1"/>
  <c r="T152" i="1" s="1"/>
  <c r="S88" i="1"/>
  <c r="T88" i="1" s="1"/>
  <c r="S136" i="1"/>
  <c r="T136" i="1" s="1"/>
  <c r="S168" i="1"/>
  <c r="T168" i="1" s="1"/>
  <c r="S50" i="1"/>
  <c r="T50" i="1" s="1"/>
  <c r="S37" i="1"/>
  <c r="T37" i="1" s="1"/>
  <c r="S138" i="1"/>
  <c r="T138" i="1" s="1"/>
  <c r="S169" i="1"/>
  <c r="T169" i="1" s="1"/>
  <c r="S24" i="1"/>
  <c r="T24" i="1" s="1"/>
  <c r="S90" i="1"/>
  <c r="T90" i="1" s="1"/>
  <c r="S51" i="1"/>
  <c r="T51" i="1" s="1"/>
  <c r="S140" i="1"/>
  <c r="T140" i="1" s="1"/>
  <c r="S25" i="1"/>
  <c r="T25" i="1" s="1"/>
  <c r="S91" i="1"/>
  <c r="T91" i="1" s="1"/>
  <c r="S172" i="1"/>
  <c r="T172" i="1" s="1"/>
  <c r="S92" i="1"/>
  <c r="T92" i="1" s="1"/>
  <c r="S158" i="1"/>
  <c r="T158" i="1" s="1"/>
  <c r="S236" i="1"/>
  <c r="T236" i="1" s="1"/>
  <c r="S144" i="1"/>
  <c r="T144" i="1" s="1"/>
  <c r="S218" i="1"/>
  <c r="T218" i="1" s="1"/>
  <c r="T226" i="1" s="1"/>
  <c r="B11" i="2"/>
  <c r="B12" i="2" s="1"/>
  <c r="T238" i="1" l="1"/>
  <c r="T216" i="1"/>
  <c r="T210" i="1"/>
  <c r="T204" i="1"/>
  <c r="T199" i="1"/>
  <c r="T187" i="1"/>
  <c r="T181" i="1"/>
  <c r="T173" i="1"/>
  <c r="T159" i="1"/>
  <c r="T146" i="1"/>
  <c r="T99" i="1"/>
  <c r="T93" i="1"/>
  <c r="T53" i="1"/>
  <c r="T39" i="1"/>
  <c r="T32" i="1"/>
  <c r="T26" i="1"/>
  <c r="T21" i="1"/>
  <c r="T14" i="1"/>
</calcChain>
</file>

<file path=xl/connections.xml><?xml version="1.0" encoding="utf-8"?>
<connections xmlns="http://schemas.openxmlformats.org/spreadsheetml/2006/main">
  <connection id="1" name="Export102012_Jahr" type="6" refreshedVersion="4" background="1" saveData="1">
    <textPr sourceFile="U:\solusis\Buch\Excel_Perso_2010\Kap07\Beispieldateien 07\Export102012_Jahr.txt" decimal="," thousands="." qualifier="none">
      <textFields count="26">
        <textField/>
        <textField/>
        <textField/>
        <textField type="skip"/>
        <textField type="skip"/>
        <textField type="skip"/>
        <textField type="skip"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 type="skip"/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<sst xmlns="http://schemas.openxmlformats.org/spreadsheetml/2006/main" count="1259" uniqueCount="387">
  <si>
    <t>PrsNr</t>
  </si>
  <si>
    <t>Vorname</t>
  </si>
  <si>
    <t>Name</t>
  </si>
  <si>
    <t>Abteilung</t>
  </si>
  <si>
    <t>Kostenstelle</t>
  </si>
  <si>
    <t>Tariftyp</t>
  </si>
  <si>
    <t>IRWAZ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</si>
  <si>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</si>
  <si>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</si>
  <si>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</si>
  <si>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</si>
  <si>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</si>
  <si>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</si>
  <si>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</si>
  <si>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</si>
  <si>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</si>
  <si>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</si>
  <si>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</si>
  <si>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</si>
  <si>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</si>
  <si>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</si>
  <si>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</si>
  <si>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</si>
  <si>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</si>
  <si>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</si>
  <si>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</si>
  <si>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</si>
  <si>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</si>
  <si>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</si>
  <si>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IT</t>
  </si>
  <si>
    <t>EG12</t>
  </si>
  <si>
    <t>bz_36</t>
  </si>
  <si>
    <t>Bernd</t>
  </si>
  <si>
    <t>Bamberger</t>
  </si>
  <si>
    <t>HR</t>
  </si>
  <si>
    <t>AT</t>
  </si>
  <si>
    <t>Claus</t>
  </si>
  <si>
    <t>Barich</t>
  </si>
  <si>
    <t>DG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</si>
  <si>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</si>
  <si>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</si>
  <si>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</si>
  <si>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</si>
  <si>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</si>
  <si>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</si>
  <si>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</si>
  <si>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</si>
  <si>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</si>
  <si>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</si>
  <si>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</si>
  <si>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</si>
  <si>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</si>
  <si>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</si>
  <si>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</si>
  <si>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</si>
  <si>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</si>
  <si>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</si>
  <si>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</si>
  <si>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</si>
  <si>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</si>
  <si>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</si>
  <si>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</si>
  <si>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</si>
  <si>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</si>
  <si>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</si>
  <si>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</si>
  <si>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</si>
  <si>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</si>
  <si>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</si>
  <si>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</si>
  <si>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</si>
  <si>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</si>
  <si>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</si>
  <si>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</si>
  <si>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</si>
  <si>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</si>
  <si>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</si>
  <si>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</si>
  <si>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</si>
  <si>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</si>
  <si>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</si>
  <si>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</si>
  <si>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</si>
  <si>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</si>
  <si>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</si>
  <si>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</si>
  <si>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</si>
  <si>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</si>
  <si>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</si>
  <si>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</si>
  <si>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</si>
  <si>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</si>
  <si>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</si>
  <si>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</si>
  <si>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</si>
  <si>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</si>
  <si>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</si>
  <si>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</si>
  <si>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</si>
  <si>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</si>
  <si>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</si>
  <si>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</si>
  <si>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</si>
  <si>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</si>
  <si>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</si>
  <si>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</si>
  <si>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</si>
  <si>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</si>
  <si>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</si>
  <si>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</si>
  <si>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</si>
  <si>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</si>
  <si>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</si>
  <si>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</si>
  <si>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</si>
  <si>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</si>
  <si>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</si>
  <si>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</si>
  <si>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</si>
  <si>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</si>
  <si>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</si>
  <si>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</si>
  <si>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</si>
  <si>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</si>
  <si>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</si>
  <si>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</si>
  <si>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</si>
  <si>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</si>
  <si>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</si>
  <si>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</si>
  <si>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</si>
  <si>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</si>
  <si>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</si>
  <si>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</si>
  <si>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</si>
  <si>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</si>
  <si>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</si>
  <si>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</si>
  <si>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</si>
  <si>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</si>
  <si>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</si>
  <si>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</si>
  <si>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</si>
  <si>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</si>
  <si>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</si>
  <si>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</si>
  <si>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</si>
  <si>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</si>
  <si>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</si>
  <si>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</si>
  <si>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</si>
  <si>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</si>
  <si>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</si>
  <si>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</si>
  <si>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</si>
  <si>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</si>
  <si>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</si>
  <si>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</si>
  <si>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</si>
  <si>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</si>
  <si>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</si>
  <si>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</si>
  <si>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</si>
  <si>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</si>
  <si>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</si>
  <si>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</si>
  <si>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</si>
  <si>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</si>
  <si>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</si>
  <si>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</si>
  <si>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</si>
  <si>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</si>
  <si>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</si>
  <si>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</si>
  <si>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</si>
  <si>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</si>
  <si>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</si>
  <si>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</si>
  <si>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</si>
  <si>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</si>
  <si>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</si>
  <si>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</si>
  <si>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</si>
  <si>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</si>
  <si>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</si>
  <si>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</si>
  <si>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</si>
  <si>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</si>
  <si>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</si>
  <si>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</si>
  <si>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</si>
  <si>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</si>
  <si>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</si>
  <si>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</si>
  <si>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</si>
  <si>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</si>
  <si>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</si>
  <si>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</si>
  <si>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</si>
  <si>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</si>
  <si>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</si>
  <si>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</si>
  <si>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</si>
  <si>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</si>
  <si>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</si>
  <si>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</si>
  <si>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</si>
  <si>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</si>
  <si>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</si>
  <si>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</si>
  <si>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</si>
  <si>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</si>
  <si>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</si>
  <si>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</si>
  <si>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</si>
  <si>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</si>
  <si>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</si>
  <si>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</si>
  <si>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</si>
  <si>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</si>
  <si>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</si>
  <si>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</si>
  <si>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</si>
  <si>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</si>
  <si>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</si>
  <si>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</si>
  <si>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</si>
  <si>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</si>
  <si>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</si>
  <si>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</si>
  <si>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</si>
  <si>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</si>
  <si>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</si>
  <si>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</si>
  <si>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</si>
  <si>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</si>
  <si>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</si>
  <si>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</si>
  <si>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</si>
  <si>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</si>
  <si>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</si>
  <si>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</si>
  <si>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</si>
  <si>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</si>
  <si>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</si>
  <si>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</si>
  <si>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</si>
  <si>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</si>
  <si>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</si>
  <si>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</si>
  <si>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</si>
  <si>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</si>
  <si>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</si>
  <si>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</si>
  <si>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</si>
  <si>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</si>
  <si>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</si>
  <si>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</si>
  <si>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</si>
  <si>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</si>
  <si>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</si>
  <si>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</si>
  <si>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</si>
  <si>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</si>
  <si>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</si>
  <si>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</si>
  <si>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</si>
  <si>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</si>
  <si>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</si>
  <si>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</si>
  <si>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</si>
  <si>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</si>
  <si>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</si>
  <si>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</si>
  <si>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</si>
  <si>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</si>
  <si>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</si>
  <si>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</si>
  <si>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</si>
  <si>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</si>
  <si>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</si>
  <si>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</si>
  <si>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</si>
  <si>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</si>
  <si>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</si>
  <si>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</si>
  <si>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</si>
  <si>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</si>
  <si>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</si>
  <si>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</si>
  <si>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</si>
  <si>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</si>
  <si>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</si>
  <si>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</si>
  <si>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</si>
  <si>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</si>
  <si>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</si>
  <si>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</si>
  <si>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</si>
  <si>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</si>
  <si>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</si>
  <si>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</si>
  <si>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</si>
  <si>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</si>
  <si>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</si>
  <si>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</si>
  <si>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</si>
  <si>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</si>
  <si>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</si>
  <si>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</si>
  <si>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</si>
  <si>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Entgeltgruppe</t>
  </si>
  <si>
    <t>Stufe</t>
  </si>
  <si>
    <t>LZProz</t>
  </si>
  <si>
    <t>Daten aus HR-System</t>
  </si>
  <si>
    <t>Planungswerte</t>
  </si>
  <si>
    <t>Bezeichnung</t>
  </si>
  <si>
    <t>Tariferhöhung</t>
  </si>
  <si>
    <t>Tariferhöhungszeitpunkt</t>
  </si>
  <si>
    <t>Tarifliche Einmalzahlung</t>
  </si>
  <si>
    <t>Planjahr</t>
  </si>
  <si>
    <t>Kranken-/Pflegeversicherung (KV/PV) Satz</t>
  </si>
  <si>
    <t>Kranken-/Pflegeversicherung (KV/PV) Beitragsbemessungsgrenze (BBG)</t>
  </si>
  <si>
    <t>Renten-/Arbeitslosenversicherung (RV/AV) Satz</t>
  </si>
  <si>
    <t>Renten-/Arbeitslosenversicherung (RV/AV) Beitragsbemessungsgrenze (BBG)</t>
  </si>
  <si>
    <t>Monate vor Tariferhöhung</t>
  </si>
  <si>
    <t>Monate nach Tariferhöhung</t>
  </si>
  <si>
    <t>Urlaubsgeld AT</t>
  </si>
  <si>
    <t>Sonderzahlung (Bonus) AT</t>
  </si>
  <si>
    <t>UG / WG Tarif</t>
  </si>
  <si>
    <t>Wert</t>
  </si>
  <si>
    <t>EG</t>
  </si>
  <si>
    <t>Betrag</t>
  </si>
  <si>
    <t xml:space="preserve"> Freiwillige Zulage </t>
  </si>
  <si>
    <t>Grundentgelt</t>
  </si>
  <si>
    <t xml:space="preserve"> AT-Gehalt </t>
  </si>
  <si>
    <t>Leistungszulage</t>
  </si>
  <si>
    <t>Zulage freiwillig</t>
  </si>
  <si>
    <t>Tarifl. EZ.</t>
  </si>
  <si>
    <t>UG / WG</t>
  </si>
  <si>
    <t>Summe Entgelt</t>
  </si>
  <si>
    <t>SV-AG</t>
  </si>
  <si>
    <t>Summe</t>
  </si>
  <si>
    <t>13200 Ergebnis</t>
  </si>
  <si>
    <t>21000 Ergebnis</t>
  </si>
  <si>
    <t>22010 Ergebnis</t>
  </si>
  <si>
    <t>22020 Ergebnis</t>
  </si>
  <si>
    <t>22030 Ergebnis</t>
  </si>
  <si>
    <t>25000 Ergebnis</t>
  </si>
  <si>
    <t>26000 Ergebnis</t>
  </si>
  <si>
    <t>31000 Ergebnis</t>
  </si>
  <si>
    <t>41000 Ergebnis</t>
  </si>
  <si>
    <t>43000 Ergebnis</t>
  </si>
  <si>
    <t>44000 Ergebnis</t>
  </si>
  <si>
    <t>46000 Ergebnis</t>
  </si>
  <si>
    <t>48000 Ergebnis</t>
  </si>
  <si>
    <t>49000 Ergebnis</t>
  </si>
  <si>
    <t>51000 Ergebnis</t>
  </si>
  <si>
    <t>51010 Ergebnis</t>
  </si>
  <si>
    <t>51020 Ergebnis</t>
  </si>
  <si>
    <t>55000 Ergebnis</t>
  </si>
  <si>
    <t>64000 Ergebnis</t>
  </si>
  <si>
    <t>65000 Ergebnis</t>
  </si>
  <si>
    <t>65010 Ergebnis</t>
  </si>
  <si>
    <t>Gesamtergebnis</t>
  </si>
  <si>
    <t>13200 Anzahl</t>
  </si>
  <si>
    <t>21000 Anzahl</t>
  </si>
  <si>
    <t>22010 Anzahl</t>
  </si>
  <si>
    <t>22020 Anzahl</t>
  </si>
  <si>
    <t>22030 Anzahl</t>
  </si>
  <si>
    <t>25000 Anzahl</t>
  </si>
  <si>
    <t>26000 Anzahl</t>
  </si>
  <si>
    <t>31000 Anzahl</t>
  </si>
  <si>
    <t>41000 Anzahl</t>
  </si>
  <si>
    <t>43000 Anzahl</t>
  </si>
  <si>
    <t>44000 Anzahl</t>
  </si>
  <si>
    <t>46000 Anzahl</t>
  </si>
  <si>
    <t>48000 Anzahl</t>
  </si>
  <si>
    <t>49000 Anzahl</t>
  </si>
  <si>
    <t>51000 Anzahl</t>
  </si>
  <si>
    <t>51010 Anzahl</t>
  </si>
  <si>
    <t>51020 Anzahl</t>
  </si>
  <si>
    <t>55000 Anzahl</t>
  </si>
  <si>
    <t>64000 Anzahl</t>
  </si>
  <si>
    <t>65000 Anzahl</t>
  </si>
  <si>
    <t>65010 Anzahl</t>
  </si>
  <si>
    <t>Gesamtanzahl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</si>
</sst>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%"/>
    <numFmt numFmtId="165" formatCode="#,##0.00\ &quot;€&quot;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/>
    <xf numFmtId="9" fontId="4" fillId="0" borderId="2" xfId="0" applyNumberFormat="1" applyFont="1" applyBorder="1"/>
    <xf numFmtId="14" fontId="4" fillId="0" borderId="3" xfId="0" applyNumberFormat="1" applyFont="1" applyBorder="1"/>
    <xf numFmtId="7" fontId="4" fillId="0" borderId="3" xfId="3" applyNumberFormat="1" applyFont="1" applyBorder="1"/>
    <xf numFmtId="0" fontId="4" fillId="0" borderId="3" xfId="0" applyFont="1" applyBorder="1"/>
    <xf numFmtId="164" fontId="4" fillId="0" borderId="3" xfId="0" applyNumberFormat="1" applyFont="1" applyBorder="1"/>
    <xf numFmtId="10" fontId="4" fillId="0" borderId="3" xfId="0" applyNumberFormat="1" applyFont="1" applyBorder="1"/>
    <xf numFmtId="7" fontId="4" fillId="0" borderId="4" xfId="3" applyNumberFormat="1" applyFont="1" applyBorder="1"/>
    <xf numFmtId="165" fontId="4" fillId="0" borderId="0" xfId="0" applyNumberFormat="1" applyFont="1"/>
    <xf numFmtId="9" fontId="4" fillId="0" borderId="0" xfId="0" applyNumberFormat="1" applyFont="1"/>
    <xf numFmtId="0" fontId="4" fillId="0" borderId="0" xfId="0" applyNumberFormat="1" applyFont="1"/>
    <xf numFmtId="0" fontId="5" fillId="4" borderId="1" xfId="0" applyNumberFormat="1" applyFont="1" applyFill="1" applyBorder="1"/>
    <xf numFmtId="0" fontId="6" fillId="0" borderId="5" xfId="0" applyNumberFormat="1" applyFont="1" applyBorder="1"/>
    <xf numFmtId="0" fontId="6" fillId="0" borderId="5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/>
    </xf>
    <xf numFmtId="0" fontId="6" fillId="0" borderId="6" xfId="0" applyNumberFormat="1" applyFont="1" applyBorder="1" applyAlignment="1">
      <alignment vertical="top"/>
    </xf>
    <xf numFmtId="0" fontId="7" fillId="4" borderId="1" xfId="0" applyFont="1" applyFill="1" applyBorder="1" applyAlignment="1">
      <alignment horizontal="center"/>
    </xf>
    <xf numFmtId="0" fontId="0" fillId="6" borderId="1" xfId="0" applyFill="1" applyBorder="1"/>
    <xf numFmtId="0" fontId="0" fillId="5" borderId="1" xfId="0" applyFill="1" applyBorder="1"/>
    <xf numFmtId="44" fontId="0" fillId="0" borderId="0" xfId="1" applyFont="1"/>
    <xf numFmtId="8" fontId="0" fillId="0" borderId="0" xfId="1" applyNumberFormat="1" applyFont="1"/>
    <xf numFmtId="10" fontId="0" fillId="0" borderId="0" xfId="2" applyNumberFormat="1" applyFont="1"/>
    <xf numFmtId="0" fontId="2" fillId="2" borderId="1" xfId="0" applyFont="1" applyFill="1" applyBorder="1"/>
    <xf numFmtId="0" fontId="2" fillId="2" borderId="1" xfId="1" applyNumberFormat="1" applyFont="1" applyFill="1" applyBorder="1"/>
    <xf numFmtId="10" fontId="2" fillId="2" borderId="1" xfId="2" applyNumberFormat="1" applyFont="1" applyFill="1" applyBorder="1"/>
    <xf numFmtId="0" fontId="2" fillId="3" borderId="1" xfId="0" applyFont="1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" xfId="0" applyFill="1" applyBorder="1"/>
    <xf numFmtId="0" fontId="2" fillId="3" borderId="9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3" borderId="9" xfId="0" applyFill="1" applyBorder="1"/>
    <xf numFmtId="0" fontId="0" fillId="3" borderId="0" xfId="0" applyFill="1" applyBorder="1"/>
    <xf numFmtId="0" fontId="0" fillId="3" borderId="3" xfId="0" applyFill="1" applyBorder="1"/>
    <xf numFmtId="0" fontId="0" fillId="2" borderId="7" xfId="0" applyFill="1" applyBorder="1"/>
    <xf numFmtId="0" fontId="0" fillId="2" borderId="8" xfId="0" applyFill="1" applyBorder="1"/>
    <xf numFmtId="44" fontId="0" fillId="2" borderId="8" xfId="1" applyFont="1" applyFill="1" applyBorder="1"/>
    <xf numFmtId="10" fontId="0" fillId="2" borderId="8" xfId="2" applyNumberFormat="1" applyFont="1" applyFill="1" applyBorder="1"/>
    <xf numFmtId="44" fontId="0" fillId="2" borderId="2" xfId="1" applyFont="1" applyFill="1" applyBorder="1"/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9" xfId="0" applyFill="1" applyBorder="1"/>
    <xf numFmtId="0" fontId="0" fillId="2" borderId="0" xfId="0" applyFill="1" applyBorder="1"/>
    <xf numFmtId="44" fontId="0" fillId="2" borderId="0" xfId="1" applyFont="1" applyFill="1" applyBorder="1"/>
    <xf numFmtId="10" fontId="0" fillId="2" borderId="0" xfId="2" applyNumberFormat="1" applyFont="1" applyFill="1" applyBorder="1"/>
    <xf numFmtId="44" fontId="0" fillId="2" borderId="3" xfId="1" applyFont="1" applyFill="1" applyBorder="1"/>
    <xf numFmtId="0" fontId="2" fillId="0" borderId="0" xfId="0" applyFont="1"/>
  </cellXfs>
  <cellStyles count="4">
    <cellStyle name="Euro" xf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port102012_Jahr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80" zoomScaleNormal="80" workbookViewId="0">
      <selection activeCell="E4" sqref="E4"/>
    </sheetView>
  </sheetViews>
  <sheetFormatPr baseColWidth="10" defaultRowHeight="15" outlineLevelRow="3" x14ac:dyDescent="0.25"/>
  <cols>
    <col min="1" max="1" width="5.85546875" bestFit="1" customWidth="1"/>
    <col min="2" max="2" width="10.85546875" bestFit="1" customWidth="1"/>
    <col min="3" max="3" width="15.7109375" customWidth="1"/>
    <col min="4" max="4" width="4.140625" customWidth="1"/>
    <col min="5" max="5" width="8.140625" customWidth="1"/>
    <col min="6" max="6" width="7.85546875" bestFit="1" customWidth="1"/>
    <col min="7" max="7" width="6.85546875" bestFit="1" customWidth="1"/>
    <col min="8" max="8" width="7.140625" customWidth="1"/>
    <col min="9" max="9" width="6.28515625" bestFit="1" customWidth="1"/>
    <col min="10" max="10" width="10.7109375" style="20" customWidth="1"/>
    <col min="11" max="11" width="7.7109375" style="22" bestFit="1" customWidth="1"/>
    <col min="12" max="12" width="10.7109375" style="20" customWidth="1"/>
    <col min="13" max="13" width="13.85546875" bestFit="1" customWidth="1"/>
    <col min="14" max="14" width="12.42578125" customWidth="1"/>
    <col min="15" max="15" width="11.42578125" customWidth="1"/>
    <col min="16" max="17" width="11.5703125" bestFit="1" customWidth="1"/>
    <col min="18" max="18" width="14.5703125" bestFit="1" customWidth="1"/>
    <col min="19" max="19" width="12.85546875" bestFit="1" customWidth="1"/>
    <col min="20" max="20" width="15.5703125" bestFit="1" customWidth="1"/>
  </cols>
  <sheetData>
    <row r="1" spans="1:20" x14ac:dyDescent="0.25">
      <c r="A1" s="36"/>
      <c r="B1" s="37"/>
      <c r="C1" s="37"/>
      <c r="D1" s="37"/>
      <c r="E1" s="37"/>
      <c r="F1" s="37"/>
      <c r="G1" s="37"/>
      <c r="H1" s="37"/>
      <c r="I1" s="37"/>
      <c r="J1" s="38"/>
      <c r="K1" s="39"/>
      <c r="L1" s="40"/>
      <c r="M1" s="27"/>
      <c r="N1" s="28"/>
      <c r="O1" s="28"/>
      <c r="P1" s="28"/>
      <c r="Q1" s="28"/>
      <c r="R1" s="28"/>
      <c r="S1" s="28"/>
      <c r="T1" s="29"/>
    </row>
    <row r="2" spans="1:20" x14ac:dyDescent="0.25">
      <c r="A2" s="41" t="s">
        <v>314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3"/>
      <c r="M2" s="30" t="s">
        <v>315</v>
      </c>
      <c r="N2" s="31"/>
      <c r="O2" s="31"/>
      <c r="P2" s="31"/>
      <c r="Q2" s="31"/>
      <c r="R2" s="31"/>
      <c r="S2" s="31"/>
      <c r="T2" s="32"/>
    </row>
    <row r="3" spans="1:20" x14ac:dyDescent="0.25">
      <c r="A3" s="44"/>
      <c r="B3" s="45"/>
      <c r="C3" s="45"/>
      <c r="D3" s="45"/>
      <c r="E3" s="45"/>
      <c r="F3" s="45"/>
      <c r="G3" s="45"/>
      <c r="H3" s="45"/>
      <c r="I3" s="45"/>
      <c r="J3" s="46"/>
      <c r="K3" s="47"/>
      <c r="L3" s="48"/>
      <c r="M3" s="33"/>
      <c r="N3" s="34"/>
      <c r="O3" s="34"/>
      <c r="P3" s="34"/>
      <c r="Q3" s="34"/>
      <c r="R3" s="34"/>
      <c r="S3" s="34"/>
      <c r="T3" s="35"/>
    </row>
    <row r="4" spans="1:20" x14ac:dyDescent="0.25">
      <c r="A4" s="23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5</v>
      </c>
      <c r="G4" s="23" t="s">
        <v>6</v>
      </c>
      <c r="H4" s="23" t="s">
        <v>311</v>
      </c>
      <c r="I4" s="23" t="s">
        <v>312</v>
      </c>
      <c r="J4" s="24" t="s">
        <v>335</v>
      </c>
      <c r="K4" s="25" t="s">
        <v>313</v>
      </c>
      <c r="L4" s="24" t="s">
        <v>333</v>
      </c>
      <c r="M4" s="26" t="s">
        <v>334</v>
      </c>
      <c r="N4" s="26" t="s">
        <v>336</v>
      </c>
      <c r="O4" s="26" t="s">
        <v>337</v>
      </c>
      <c r="P4" s="26" t="s">
        <v>339</v>
      </c>
      <c r="Q4" s="26" t="s">
        <v>338</v>
      </c>
      <c r="R4" s="26" t="s">
        <v>340</v>
      </c>
      <c r="S4" s="26" t="s">
        <v>341</v>
      </c>
      <c r="T4" s="26" t="s">
        <v>342</v>
      </c>
    </row>
    <row r="5" spans="1:20" outlineLevel="3" x14ac:dyDescent="0.25">
      <c r="A5">
        <v>1061</v>
      </c>
      <c r="B5" t="s">
        <v>32</v>
      </c>
      <c r="C5" t="s">
        <v>33</v>
      </c>
      <c r="D5" t="s">
        <v>34</v>
      </c>
      <c r="E5">
        <v>13200</v>
      </c>
      <c r="F5" t="s">
        <v>35</v>
      </c>
      <c r="G5">
        <v>40</v>
      </c>
      <c r="J5" s="21">
        <v>5461.41</v>
      </c>
      <c r="M5" s="20">
        <f>IF(Tariftyp="Tarif",VLOOKUP($H5&amp;"/"&amp;$I5,Tariftab,4,FALSE)*IRWAZ/35,AT_Gehalt)*(Monate_vor_TE+Monate_nach_TE*(1+TE_Satz))</f>
        <v>66847.6584</v>
      </c>
      <c r="N5" s="20">
        <f>$M5*$K5</f>
        <v>0</v>
      </c>
      <c r="O5" s="20">
        <f>L5*12</f>
        <v>0</v>
      </c>
      <c r="P5" s="20">
        <f>IF(Tariftyp="AT",$M5/12*Bonus_AT+UGeld_AT,$M5/12*UG_WG_Faktor)</f>
        <v>4728.2552800000003</v>
      </c>
      <c r="Q5" s="20">
        <f>IF(Tariftyp="Tarif",Tarif_EZ,0)</f>
        <v>0</v>
      </c>
      <c r="R5" s="20">
        <f>SUM($M5:$Q5)</f>
        <v>71575.913679999998</v>
      </c>
      <c r="S5" s="20">
        <f>IF($R5&lt;KVPV_BBG*12,$R5,KVPV_BBG*12)*KVPV_Satz+IF($R5&lt;RVAV_BBG*12,$R5,RVAV_BBG*12)*RVAV_Satz</f>
        <v>11680.785</v>
      </c>
      <c r="T5" s="20">
        <f>SUM($R5:$S5)</f>
        <v>83256.698680000001</v>
      </c>
    </row>
    <row r="6" spans="1:20" outlineLevel="3" x14ac:dyDescent="0.25">
      <c r="A6">
        <v>1116</v>
      </c>
      <c r="B6" t="s">
        <v>56</v>
      </c>
      <c r="C6" t="s">
        <v>57</v>
      </c>
      <c r="D6" t="s">
        <v>34</v>
      </c>
      <c r="E6">
        <v>13200</v>
      </c>
      <c r="F6" t="s">
        <v>35</v>
      </c>
      <c r="G6">
        <v>40</v>
      </c>
      <c r="J6" s="21">
        <v>6033.31</v>
      </c>
      <c r="M6" s="20">
        <f>IF(Tariftyp="Tarif",VLOOKUP($H6&amp;"/"&amp;$I6,Tariftab,4,FALSE)*IRWAZ/35,AT_Gehalt)*(Monate_vor_TE+Monate_nach_TE*(1+TE_Satz))</f>
        <v>73847.714400000012</v>
      </c>
      <c r="N6" s="20">
        <f>$M6*$K6</f>
        <v>0</v>
      </c>
      <c r="O6" s="20">
        <f>L6*12</f>
        <v>0</v>
      </c>
      <c r="P6" s="20">
        <f>IF(Tariftyp="AT",$M6/12*Bonus_AT+UGeld_AT,$M6/12*UG_WG_Faktor)</f>
        <v>4961.5904800000008</v>
      </c>
      <c r="Q6" s="20">
        <f>IF(Tariftyp="Tarif",Tarif_EZ,0)</f>
        <v>0</v>
      </c>
      <c r="R6" s="20">
        <f>SUM($M6:$Q6)</f>
        <v>78809.304880000011</v>
      </c>
      <c r="S6" s="20">
        <f>IF($R6&lt;KVPV_BBG*12,$R6,KVPV_BBG*12)*KVPV_Satz+IF($R6&lt;RVAV_BBG*12,$R6,RVAV_BBG*12)*RVAV_Satz</f>
        <v>11680.785</v>
      </c>
      <c r="T6" s="20">
        <f>SUM($R6:$S6)</f>
        <v>90490.089880000014</v>
      </c>
    </row>
    <row r="7" spans="1:20" outlineLevel="3" x14ac:dyDescent="0.25">
      <c r="A7">
        <v>1161</v>
      </c>
      <c r="B7" t="s">
        <v>32</v>
      </c>
      <c r="C7" t="s">
        <v>80</v>
      </c>
      <c r="D7" t="s">
        <v>34</v>
      </c>
      <c r="E7">
        <v>13200</v>
      </c>
      <c r="F7" t="s">
        <v>10</v>
      </c>
      <c r="G7">
        <v>40</v>
      </c>
      <c r="H7" t="s">
        <v>39</v>
      </c>
      <c r="I7" t="s">
        <v>12</v>
      </c>
      <c r="K7" s="22">
        <v>0.09</v>
      </c>
      <c r="M7" s="20">
        <f>IF(Tariftyp="Tarif",VLOOKUP($H7&amp;"/"&amp;$I7,Tariftab,4,FALSE)*IRWAZ/35,AT_Gehalt)*(Monate_vor_TE+Monate_nach_TE*(1+TE_Satz))</f>
        <v>33754.422857142861</v>
      </c>
      <c r="N7" s="20">
        <f>$M7*$K7</f>
        <v>3037.8980571428574</v>
      </c>
      <c r="O7" s="20">
        <f>L7*12</f>
        <v>0</v>
      </c>
      <c r="P7" s="20">
        <f>IF(Tariftyp="AT",$M7/12*Bonus_AT+UGeld_AT,$M7/12*UG_WG_Faktor)</f>
        <v>3572.3430857142862</v>
      </c>
      <c r="Q7" s="20">
        <f>IF(Tariftyp="Tarif",Tarif_EZ,0)</f>
        <v>150</v>
      </c>
      <c r="R7" s="20">
        <f>SUM($M7:$Q7)</f>
        <v>40514.664000000004</v>
      </c>
      <c r="S7" s="20">
        <f>IF($R7&lt;KVPV_BBG*12,$R7,KVPV_BBG*12)*KVPV_Satz+IF($R7&lt;RVAV_BBG*12,$R7,RVAV_BBG*12)*RVAV_Satz</f>
        <v>8104.9585332000015</v>
      </c>
      <c r="T7" s="20">
        <f>SUM($R7:$S7)</f>
        <v>48619.622533200003</v>
      </c>
    </row>
    <row r="8" spans="1:20" outlineLevel="3" x14ac:dyDescent="0.25">
      <c r="A8">
        <v>2446</v>
      </c>
      <c r="B8" t="s">
        <v>185</v>
      </c>
      <c r="C8" t="s">
        <v>186</v>
      </c>
      <c r="D8" t="s">
        <v>34</v>
      </c>
      <c r="E8">
        <v>13200</v>
      </c>
      <c r="F8" t="s">
        <v>187</v>
      </c>
      <c r="G8">
        <v>35</v>
      </c>
      <c r="H8" t="s">
        <v>188</v>
      </c>
      <c r="I8" t="s">
        <v>189</v>
      </c>
      <c r="J8" s="21">
        <v>861.4</v>
      </c>
      <c r="M8" s="20">
        <f>IF(Tariftyp="Tarif",VLOOKUP($H8&amp;"/"&amp;$I8,Tariftab,4,FALSE)*IRWAZ/35,AT_Gehalt)*(Monate_vor_TE+Monate_nach_TE*(1+TE_Satz))</f>
        <v>10543.536</v>
      </c>
      <c r="N8" s="20">
        <f>$M8*$K8</f>
        <v>0</v>
      </c>
      <c r="O8" s="20">
        <f>L8*12</f>
        <v>0</v>
      </c>
      <c r="P8" s="20">
        <f>IF(Tariftyp="AT",$M8/12*Bonus_AT+UGeld_AT,$M8/12*UG_WG_Faktor)</f>
        <v>1115.8575600000001</v>
      </c>
      <c r="Q8" s="20">
        <f>IF(Tariftyp="Tarif",Tarif_EZ,0)</f>
        <v>0</v>
      </c>
      <c r="R8" s="20">
        <f>SUM($M8:$Q8)</f>
        <v>11659.39356</v>
      </c>
      <c r="S8" s="20">
        <f>IF($R8&lt;KVPV_BBG*12,$R8,KVPV_BBG*12)*KVPV_Satz+IF($R8&lt;RVAV_BBG*12,$R8,RVAV_BBG*12)*RVAV_Satz</f>
        <v>2332.4616816779999</v>
      </c>
      <c r="T8" s="20">
        <f>SUM($R8:$S8)</f>
        <v>13991.855241678</v>
      </c>
    </row>
    <row r="9" spans="1:20" outlineLevel="3" x14ac:dyDescent="0.25">
      <c r="A9">
        <v>2531</v>
      </c>
      <c r="B9" t="s">
        <v>13</v>
      </c>
      <c r="C9" t="s">
        <v>204</v>
      </c>
      <c r="D9" t="s">
        <v>34</v>
      </c>
      <c r="E9">
        <v>13200</v>
      </c>
      <c r="F9" t="s">
        <v>10</v>
      </c>
      <c r="G9">
        <v>35</v>
      </c>
      <c r="H9" t="s">
        <v>16</v>
      </c>
      <c r="I9" t="s">
        <v>12</v>
      </c>
      <c r="K9" s="22">
        <v>0.11</v>
      </c>
      <c r="L9" s="21">
        <v>170</v>
      </c>
      <c r="M9" s="20">
        <f>IF(Tariftyp="Tarif",VLOOKUP($H9&amp;"/"&amp;$I9,Tariftab,4,FALSE)*IRWAZ/35,AT_Gehalt)*(Monate_vor_TE+Monate_nach_TE*(1+TE_Satz))</f>
        <v>26530.2</v>
      </c>
      <c r="N9" s="20">
        <f>$M9*$K9</f>
        <v>2918.3220000000001</v>
      </c>
      <c r="O9" s="20">
        <f>L9*12</f>
        <v>2040</v>
      </c>
      <c r="P9" s="20">
        <f>IF(Tariftyp="AT",$M9/12*Bonus_AT+UGeld_AT,$M9/12*UG_WG_Faktor)</f>
        <v>2807.7795000000001</v>
      </c>
      <c r="Q9" s="20">
        <f>IF(Tariftyp="Tarif",Tarif_EZ,0)</f>
        <v>150</v>
      </c>
      <c r="R9" s="20">
        <f>SUM($M9:$Q9)</f>
        <v>34446.301500000001</v>
      </c>
      <c r="S9" s="20">
        <f>IF($R9&lt;KVPV_BBG*12,$R9,KVPV_BBG*12)*KVPV_Satz+IF($R9&lt;RVAV_BBG*12,$R9,RVAV_BBG*12)*RVAV_Satz</f>
        <v>6890.9826150750005</v>
      </c>
      <c r="T9" s="20">
        <f>SUM($R9:$S9)</f>
        <v>41337.284115075003</v>
      </c>
    </row>
    <row r="10" spans="1:20" outlineLevel="3" x14ac:dyDescent="0.25">
      <c r="A10">
        <v>2560</v>
      </c>
      <c r="B10" t="s">
        <v>216</v>
      </c>
      <c r="C10" t="s">
        <v>217</v>
      </c>
      <c r="D10" t="s">
        <v>34</v>
      </c>
      <c r="E10">
        <v>13200</v>
      </c>
      <c r="F10" t="s">
        <v>187</v>
      </c>
      <c r="G10">
        <v>35</v>
      </c>
      <c r="H10" t="s">
        <v>188</v>
      </c>
      <c r="I10" t="s">
        <v>218</v>
      </c>
      <c r="J10" s="21">
        <v>922.1</v>
      </c>
      <c r="M10" s="20">
        <f>IF(Tariftyp="Tarif",VLOOKUP($H10&amp;"/"&amp;$I10,Tariftab,4,FALSE)*IRWAZ/35,AT_Gehalt)*(Monate_vor_TE+Monate_nach_TE*(1+TE_Satz))</f>
        <v>11286.504000000001</v>
      </c>
      <c r="N10" s="20">
        <f>$M10*$K10</f>
        <v>0</v>
      </c>
      <c r="O10" s="20">
        <f>L10*12</f>
        <v>0</v>
      </c>
      <c r="P10" s="20">
        <f>IF(Tariftyp="AT",$M10/12*Bonus_AT+UGeld_AT,$M10/12*UG_WG_Faktor)</f>
        <v>1194.4883400000001</v>
      </c>
      <c r="Q10" s="20">
        <f>IF(Tariftyp="Tarif",Tarif_EZ,0)</f>
        <v>0</v>
      </c>
      <c r="R10" s="20">
        <f>SUM($M10:$Q10)</f>
        <v>12480.992340000001</v>
      </c>
      <c r="S10" s="20">
        <f>IF($R10&lt;KVPV_BBG*12,$R10,KVPV_BBG*12)*KVPV_Satz+IF($R10&lt;RVAV_BBG*12,$R10,RVAV_BBG*12)*RVAV_Satz</f>
        <v>2496.8225176169999</v>
      </c>
      <c r="T10" s="20">
        <f>SUM($R10:$S10)</f>
        <v>14977.814857617001</v>
      </c>
    </row>
    <row r="11" spans="1:20" outlineLevel="3" x14ac:dyDescent="0.25">
      <c r="A11">
        <v>2602</v>
      </c>
      <c r="B11" t="s">
        <v>56</v>
      </c>
      <c r="C11" t="s">
        <v>224</v>
      </c>
      <c r="D11" t="s">
        <v>34</v>
      </c>
      <c r="E11">
        <v>13200</v>
      </c>
      <c r="F11" t="s">
        <v>10</v>
      </c>
      <c r="G11">
        <v>35</v>
      </c>
      <c r="H11" t="s">
        <v>30</v>
      </c>
      <c r="I11" t="s">
        <v>76</v>
      </c>
      <c r="K11" s="22">
        <v>0.1</v>
      </c>
      <c r="M11" s="20">
        <f>IF(Tariftyp="Tarif",VLOOKUP($H11&amp;"/"&amp;$I11,Tariftab,4,FALSE)*IRWAZ/35,AT_Gehalt)*(Monate_vor_TE+Monate_nach_TE*(1+TE_Satz))</f>
        <v>45030.96</v>
      </c>
      <c r="N11" s="20">
        <f>$M11*$K11</f>
        <v>4503.0960000000005</v>
      </c>
      <c r="O11" s="20">
        <f>L11*12</f>
        <v>0</v>
      </c>
      <c r="P11" s="20">
        <f>IF(Tariftyp="AT",$M11/12*Bonus_AT+UGeld_AT,$M11/12*UG_WG_Faktor)</f>
        <v>4765.7766000000001</v>
      </c>
      <c r="Q11" s="20">
        <f>IF(Tariftyp="Tarif",Tarif_EZ,0)</f>
        <v>150</v>
      </c>
      <c r="R11" s="20">
        <f>SUM($M11:$Q11)</f>
        <v>54449.832599999994</v>
      </c>
      <c r="S11" s="20">
        <f>IF($R11&lt;KVPV_BBG*12,$R11,KVPV_BBG*12)*KVPV_Satz+IF($R11&lt;RVAV_BBG*12,$R11,RVAV_BBG*12)*RVAV_Satz</f>
        <v>10185.19036398</v>
      </c>
      <c r="T11" s="20">
        <f>SUM($R11:$S11)</f>
        <v>64635.022963979995</v>
      </c>
    </row>
    <row r="12" spans="1:20" outlineLevel="3" x14ac:dyDescent="0.25">
      <c r="A12">
        <v>2624</v>
      </c>
      <c r="B12" t="s">
        <v>13</v>
      </c>
      <c r="C12" t="s">
        <v>230</v>
      </c>
      <c r="D12" t="s">
        <v>34</v>
      </c>
      <c r="E12">
        <v>13200</v>
      </c>
      <c r="F12" t="s">
        <v>10</v>
      </c>
      <c r="G12">
        <v>35</v>
      </c>
      <c r="H12" t="s">
        <v>11</v>
      </c>
      <c r="I12" t="s">
        <v>12</v>
      </c>
      <c r="K12" s="22">
        <v>0.12</v>
      </c>
      <c r="M12" s="20">
        <f>IF(Tariftyp="Tarif",VLOOKUP($H12&amp;"/"&amp;$I12,Tariftab,4,FALSE)*IRWAZ/35,AT_Gehalt)*(Monate_vor_TE+Monate_nach_TE*(1+TE_Satz))</f>
        <v>31921.920000000002</v>
      </c>
      <c r="N12" s="20">
        <f>$M12*$K12</f>
        <v>3830.6304</v>
      </c>
      <c r="O12" s="20">
        <f>L12*12</f>
        <v>0</v>
      </c>
      <c r="P12" s="20">
        <f>IF(Tariftyp="AT",$M12/12*Bonus_AT+UGeld_AT,$M12/12*UG_WG_Faktor)</f>
        <v>3378.4032000000007</v>
      </c>
      <c r="Q12" s="20">
        <f>IF(Tariftyp="Tarif",Tarif_EZ,0)</f>
        <v>150</v>
      </c>
      <c r="R12" s="20">
        <f>SUM($M12:$Q12)</f>
        <v>39280.953600000001</v>
      </c>
      <c r="S12" s="20">
        <f>IF($R12&lt;KVPV_BBG*12,$R12,KVPV_BBG*12)*KVPV_Satz+IF($R12&lt;RVAV_BBG*12,$R12,RVAV_BBG*12)*RVAV_Satz</f>
        <v>7858.1547676800001</v>
      </c>
      <c r="T12" s="20">
        <f>SUM($R12:$S12)</f>
        <v>47139.108367680004</v>
      </c>
    </row>
    <row r="13" spans="1:20" outlineLevel="3" x14ac:dyDescent="0.25">
      <c r="A13">
        <v>2717</v>
      </c>
      <c r="B13" t="s">
        <v>23</v>
      </c>
      <c r="C13" t="s">
        <v>239</v>
      </c>
      <c r="D13" t="s">
        <v>34</v>
      </c>
      <c r="E13">
        <v>13200</v>
      </c>
      <c r="F13" t="s">
        <v>187</v>
      </c>
      <c r="G13">
        <v>35</v>
      </c>
      <c r="H13" t="s">
        <v>188</v>
      </c>
      <c r="I13" t="s">
        <v>240</v>
      </c>
      <c r="J13" s="21">
        <v>820.55</v>
      </c>
      <c r="M13" s="20">
        <f>IF(Tariftyp="Tarif",VLOOKUP($H13&amp;"/"&amp;$I13,Tariftab,4,FALSE)*IRWAZ/35,AT_Gehalt)*(Monate_vor_TE+Monate_nach_TE*(1+TE_Satz))</f>
        <v>10043.531999999999</v>
      </c>
      <c r="N13" s="20">
        <f>$M13*$K13</f>
        <v>0</v>
      </c>
      <c r="O13" s="20">
        <f>L13*12</f>
        <v>0</v>
      </c>
      <c r="P13" s="20">
        <f>IF(Tariftyp="AT",$M13/12*Bonus_AT+UGeld_AT,$M13/12*UG_WG_Faktor)</f>
        <v>1062.9404699999998</v>
      </c>
      <c r="Q13" s="20">
        <f>IF(Tariftyp="Tarif",Tarif_EZ,0)</f>
        <v>0</v>
      </c>
      <c r="R13" s="20">
        <f>SUM($M13:$Q13)</f>
        <v>11106.472469999999</v>
      </c>
      <c r="S13" s="20">
        <f>IF($R13&lt;KVPV_BBG*12,$R13,KVPV_BBG*12)*KVPV_Satz+IF($R13&lt;RVAV_BBG*12,$R13,RVAV_BBG*12)*RVAV_Satz</f>
        <v>2221.8498176234998</v>
      </c>
      <c r="T13" s="20">
        <f>SUM($R13:$S13)</f>
        <v>13328.322287623498</v>
      </c>
    </row>
    <row r="14" spans="1:20" outlineLevel="2" x14ac:dyDescent="0.25">
      <c r="E14" s="49" t="s">
        <v>343</v>
      </c>
      <c r="J14" s="21"/>
      <c r="M14" s="20"/>
      <c r="N14" s="20"/>
      <c r="O14" s="20"/>
      <c r="P14" s="20"/>
      <c r="Q14" s="20"/>
      <c r="R14" s="20"/>
      <c r="S14" s="20"/>
      <c r="T14" s="20">
        <f>SUBTOTAL(9,T5:T13)</f>
        <v>417775.81892685354</v>
      </c>
    </row>
    <row r="15" spans="1:20" outlineLevel="1" x14ac:dyDescent="0.25">
      <c r="A15">
        <f>SUBTOTAL(3,A5:A13)</f>
        <v>9</v>
      </c>
      <c r="E15" s="49" t="s">
        <v>365</v>
      </c>
      <c r="J15" s="21"/>
      <c r="M15" s="20"/>
      <c r="N15" s="20"/>
      <c r="O15" s="20"/>
      <c r="P15" s="20"/>
      <c r="Q15" s="20"/>
      <c r="R15" s="20"/>
      <c r="S15" s="20"/>
      <c r="T15" s="20"/>
    </row>
    <row r="16" spans="1:20" outlineLevel="3" x14ac:dyDescent="0.25">
      <c r="A16">
        <v>1178</v>
      </c>
      <c r="B16" t="s">
        <v>58</v>
      </c>
      <c r="C16" t="s">
        <v>87</v>
      </c>
      <c r="D16" t="s">
        <v>25</v>
      </c>
      <c r="E16">
        <v>21000</v>
      </c>
      <c r="F16" t="s">
        <v>10</v>
      </c>
      <c r="G16">
        <v>20</v>
      </c>
      <c r="H16" t="s">
        <v>79</v>
      </c>
      <c r="I16" t="s">
        <v>12</v>
      </c>
      <c r="K16" s="22">
        <v>0.1</v>
      </c>
      <c r="M16" s="20">
        <f>IF(Tariftyp="Tarif",VLOOKUP($H16&amp;"/"&amp;$I16,Tariftab,4,FALSE)*IRWAZ/35,AT_Gehalt)*(Monate_vor_TE+Monate_nach_TE*(1+TE_Satz))</f>
        <v>14852.365714285714</v>
      </c>
      <c r="N16" s="20">
        <f>$M16*$K16</f>
        <v>1485.2365714285716</v>
      </c>
      <c r="O16" s="20">
        <f>L16*12</f>
        <v>0</v>
      </c>
      <c r="P16" s="20">
        <f>IF(Tariftyp="AT",$M16/12*Bonus_AT+UGeld_AT,$M16/12*UG_WG_Faktor)</f>
        <v>1571.8753714285715</v>
      </c>
      <c r="Q16" s="20">
        <f>IF(Tariftyp="Tarif",Tarif_EZ,0)</f>
        <v>150</v>
      </c>
      <c r="R16" s="20">
        <f>SUM($M16:$Q16)</f>
        <v>18059.477657142856</v>
      </c>
      <c r="S16" s="20">
        <f>IF($R16&lt;KVPV_BBG*12,$R16,KVPV_BBG*12)*KVPV_Satz+IF($R16&lt;RVAV_BBG*12,$R16,RVAV_BBG*12)*RVAV_Satz</f>
        <v>3612.7985053114285</v>
      </c>
      <c r="T16" s="20">
        <f>SUM($R16:$S16)</f>
        <v>21672.276162454284</v>
      </c>
    </row>
    <row r="17" spans="1:20" outlineLevel="3" x14ac:dyDescent="0.25">
      <c r="A17">
        <v>1186</v>
      </c>
      <c r="B17" t="s">
        <v>68</v>
      </c>
      <c r="C17" t="s">
        <v>90</v>
      </c>
      <c r="D17" t="s">
        <v>25</v>
      </c>
      <c r="E17">
        <v>21000</v>
      </c>
      <c r="F17" t="s">
        <v>10</v>
      </c>
      <c r="G17">
        <v>35</v>
      </c>
      <c r="H17" t="s">
        <v>30</v>
      </c>
      <c r="I17" t="s">
        <v>76</v>
      </c>
      <c r="K17" s="22">
        <v>0.1</v>
      </c>
      <c r="M17" s="20">
        <f>IF(Tariftyp="Tarif",VLOOKUP($H17&amp;"/"&amp;$I17,Tariftab,4,FALSE)*IRWAZ/35,AT_Gehalt)*(Monate_vor_TE+Monate_nach_TE*(1+TE_Satz))</f>
        <v>45030.96</v>
      </c>
      <c r="N17" s="20">
        <f>$M17*$K17</f>
        <v>4503.0960000000005</v>
      </c>
      <c r="O17" s="20">
        <f>L17*12</f>
        <v>0</v>
      </c>
      <c r="P17" s="20">
        <f>IF(Tariftyp="AT",$M17/12*Bonus_AT+UGeld_AT,$M17/12*UG_WG_Faktor)</f>
        <v>4765.7766000000001</v>
      </c>
      <c r="Q17" s="20">
        <f>IF(Tariftyp="Tarif",Tarif_EZ,0)</f>
        <v>150</v>
      </c>
      <c r="R17" s="20">
        <f>SUM($M17:$Q17)</f>
        <v>54449.832599999994</v>
      </c>
      <c r="S17" s="20">
        <f>IF($R17&lt;KVPV_BBG*12,$R17,KVPV_BBG*12)*KVPV_Satz+IF($R17&lt;RVAV_BBG*12,$R17,RVAV_BBG*12)*RVAV_Satz</f>
        <v>10185.19036398</v>
      </c>
      <c r="T17" s="20">
        <f>SUM($R17:$S17)</f>
        <v>64635.022963979995</v>
      </c>
    </row>
    <row r="18" spans="1:20" outlineLevel="3" x14ac:dyDescent="0.25">
      <c r="A18">
        <v>1193</v>
      </c>
      <c r="B18" t="s">
        <v>94</v>
      </c>
      <c r="C18" t="s">
        <v>95</v>
      </c>
      <c r="D18" t="s">
        <v>25</v>
      </c>
      <c r="E18">
        <v>21000</v>
      </c>
      <c r="F18" t="s">
        <v>10</v>
      </c>
      <c r="G18">
        <v>40</v>
      </c>
      <c r="H18" t="s">
        <v>16</v>
      </c>
      <c r="I18" t="s">
        <v>12</v>
      </c>
      <c r="K18" s="22">
        <v>0.09</v>
      </c>
      <c r="M18" s="20">
        <f>IF(Tariftyp="Tarif",VLOOKUP($H18&amp;"/"&amp;$I18,Tariftab,4,FALSE)*IRWAZ/35,AT_Gehalt)*(Monate_vor_TE+Monate_nach_TE*(1+TE_Satz))</f>
        <v>30320.228571428575</v>
      </c>
      <c r="N18" s="20">
        <f>$M18*$K18</f>
        <v>2728.8205714285718</v>
      </c>
      <c r="O18" s="20">
        <f>L18*12</f>
        <v>0</v>
      </c>
      <c r="P18" s="20">
        <f>IF(Tariftyp="AT",$M18/12*Bonus_AT+UGeld_AT,$M18/12*UG_WG_Faktor)</f>
        <v>3208.8908571428578</v>
      </c>
      <c r="Q18" s="20">
        <f>IF(Tariftyp="Tarif",Tarif_EZ,0)</f>
        <v>150</v>
      </c>
      <c r="R18" s="20">
        <f>SUM($M18:$Q18)</f>
        <v>36407.94</v>
      </c>
      <c r="S18" s="20">
        <f>IF($R18&lt;KVPV_BBG*12,$R18,KVPV_BBG*12)*KVPV_Satz+IF($R18&lt;RVAV_BBG*12,$R18,RVAV_BBG*12)*RVAV_Satz</f>
        <v>7283.4083970000011</v>
      </c>
      <c r="T18" s="20">
        <f>SUM($R18:$S18)</f>
        <v>43691.348397000002</v>
      </c>
    </row>
    <row r="19" spans="1:20" outlineLevel="3" x14ac:dyDescent="0.25">
      <c r="A19">
        <v>1199</v>
      </c>
      <c r="B19" t="s">
        <v>32</v>
      </c>
      <c r="C19" t="s">
        <v>102</v>
      </c>
      <c r="D19" t="s">
        <v>25</v>
      </c>
      <c r="E19">
        <v>21000</v>
      </c>
      <c r="F19" t="s">
        <v>10</v>
      </c>
      <c r="G19">
        <v>40</v>
      </c>
      <c r="H19" t="s">
        <v>30</v>
      </c>
      <c r="I19" t="s">
        <v>31</v>
      </c>
      <c r="K19" s="22">
        <v>0.12</v>
      </c>
      <c r="L19" s="21">
        <v>221</v>
      </c>
      <c r="M19" s="20">
        <f>IF(Tariftyp="Tarif",VLOOKUP($H19&amp;"/"&amp;$I19,Tariftab,4,FALSE)*IRWAZ/35,AT_Gehalt)*(Monate_vor_TE+Monate_nach_TE*(1+TE_Satz))</f>
        <v>46323.154285714285</v>
      </c>
      <c r="N19" s="20">
        <f>$M19*$K19</f>
        <v>5558.7785142857138</v>
      </c>
      <c r="O19" s="20">
        <f>L19*12</f>
        <v>2652</v>
      </c>
      <c r="P19" s="20">
        <f>IF(Tariftyp="AT",$M19/12*Bonus_AT+UGeld_AT,$M19/12*UG_WG_Faktor)</f>
        <v>4902.5338285714288</v>
      </c>
      <c r="Q19" s="20">
        <f>IF(Tariftyp="Tarif",Tarif_EZ,0)</f>
        <v>150</v>
      </c>
      <c r="R19" s="20">
        <f>SUM($M19:$Q19)</f>
        <v>59586.466628571427</v>
      </c>
      <c r="S19" s="20">
        <f>IF($R19&lt;KVPV_BBG*12,$R19,KVPV_BBG*12)*KVPV_Satz+IF($R19&lt;RVAV_BBG*12,$R19,RVAV_BBG*12)*RVAV_Satz</f>
        <v>10787.717535531428</v>
      </c>
      <c r="T19" s="20">
        <f>SUM($R19:$S19)</f>
        <v>70374.184164102859</v>
      </c>
    </row>
    <row r="20" spans="1:20" outlineLevel="3" x14ac:dyDescent="0.25">
      <c r="A20">
        <v>1233</v>
      </c>
      <c r="B20" t="s">
        <v>130</v>
      </c>
      <c r="C20" t="s">
        <v>131</v>
      </c>
      <c r="D20" t="s">
        <v>25</v>
      </c>
      <c r="E20">
        <v>21000</v>
      </c>
      <c r="F20" t="s">
        <v>10</v>
      </c>
      <c r="G20">
        <v>40</v>
      </c>
      <c r="H20" t="s">
        <v>79</v>
      </c>
      <c r="I20" t="s">
        <v>12</v>
      </c>
      <c r="K20" s="22">
        <v>0.08</v>
      </c>
      <c r="L20" s="21">
        <v>262</v>
      </c>
      <c r="M20" s="20">
        <f>IF(Tariftyp="Tarif",VLOOKUP($H20&amp;"/"&amp;$I20,Tariftab,4,FALSE)*IRWAZ/35,AT_Gehalt)*(Monate_vor_TE+Monate_nach_TE*(1+TE_Satz))</f>
        <v>29704.731428571427</v>
      </c>
      <c r="N20" s="20">
        <f>$M20*$K20</f>
        <v>2376.3785142857141</v>
      </c>
      <c r="O20" s="20">
        <f>L20*12</f>
        <v>3144</v>
      </c>
      <c r="P20" s="20">
        <f>IF(Tariftyp="AT",$M20/12*Bonus_AT+UGeld_AT,$M20/12*UG_WG_Faktor)</f>
        <v>3143.750742857143</v>
      </c>
      <c r="Q20" s="20">
        <f>IF(Tariftyp="Tarif",Tarif_EZ,0)</f>
        <v>150</v>
      </c>
      <c r="R20" s="20">
        <f>SUM($M20:$Q20)</f>
        <v>38518.86068571428</v>
      </c>
      <c r="S20" s="20">
        <f>IF($R20&lt;KVPV_BBG*12,$R20,KVPV_BBG*12)*KVPV_Satz+IF($R20&lt;RVAV_BBG*12,$R20,RVAV_BBG*12)*RVAV_Satz</f>
        <v>7705.6980801771424</v>
      </c>
      <c r="T20" s="20">
        <f>SUM($R20:$S20)</f>
        <v>46224.558765891423</v>
      </c>
    </row>
    <row r="21" spans="1:20" outlineLevel="2" x14ac:dyDescent="0.25">
      <c r="E21" s="49" t="s">
        <v>344</v>
      </c>
      <c r="L21" s="21"/>
      <c r="M21" s="20"/>
      <c r="N21" s="20"/>
      <c r="O21" s="20"/>
      <c r="P21" s="20"/>
      <c r="Q21" s="20"/>
      <c r="R21" s="20"/>
      <c r="S21" s="20"/>
      <c r="T21" s="20">
        <f>SUBTOTAL(9,T16:T20)</f>
        <v>246597.39045342855</v>
      </c>
    </row>
    <row r="22" spans="1:20" outlineLevel="1" x14ac:dyDescent="0.25">
      <c r="A22">
        <f>SUBTOTAL(3,A16:A20)</f>
        <v>5</v>
      </c>
      <c r="E22" s="49" t="s">
        <v>366</v>
      </c>
      <c r="L22" s="21"/>
      <c r="M22" s="20"/>
      <c r="N22" s="20"/>
      <c r="O22" s="20"/>
      <c r="P22" s="20"/>
      <c r="Q22" s="20"/>
      <c r="R22" s="20"/>
      <c r="S22" s="20"/>
      <c r="T22" s="20"/>
    </row>
    <row r="23" spans="1:20" outlineLevel="3" x14ac:dyDescent="0.25">
      <c r="A23">
        <v>1034</v>
      </c>
      <c r="B23" t="s">
        <v>23</v>
      </c>
      <c r="C23" t="s">
        <v>24</v>
      </c>
      <c r="D23" t="s">
        <v>25</v>
      </c>
      <c r="E23">
        <v>22010</v>
      </c>
      <c r="F23" t="s">
        <v>10</v>
      </c>
      <c r="G23">
        <v>35</v>
      </c>
      <c r="H23" t="s">
        <v>26</v>
      </c>
      <c r="I23" t="s">
        <v>12</v>
      </c>
      <c r="K23" s="22">
        <v>0.1</v>
      </c>
      <c r="M23" s="20">
        <f>IF(Tariftyp="Tarif",VLOOKUP($H23&amp;"/"&amp;$I23,Tariftab,4,FALSE)*IRWAZ/35,AT_Gehalt)*(Monate_vor_TE+Monate_nach_TE*(1+TE_Satz))</f>
        <v>25593.84</v>
      </c>
      <c r="N23" s="20">
        <f>$M23*$K23</f>
        <v>2559.384</v>
      </c>
      <c r="O23" s="20">
        <f>L23*12</f>
        <v>0</v>
      </c>
      <c r="P23" s="20">
        <f>IF(Tariftyp="AT",$M23/12*Bonus_AT+UGeld_AT,$M23/12*UG_WG_Faktor)</f>
        <v>2708.6814000000004</v>
      </c>
      <c r="Q23" s="20">
        <f>IF(Tariftyp="Tarif",Tarif_EZ,0)</f>
        <v>150</v>
      </c>
      <c r="R23" s="20">
        <f>SUM($M23:$Q23)</f>
        <v>31011.905400000003</v>
      </c>
      <c r="S23" s="20">
        <f>IF($R23&lt;KVPV_BBG*12,$R23,KVPV_BBG*12)*KVPV_Satz+IF($R23&lt;RVAV_BBG*12,$R23,RVAV_BBG*12)*RVAV_Satz</f>
        <v>6203.9316752700006</v>
      </c>
      <c r="T23" s="20">
        <f>SUM($R23:$S23)</f>
        <v>37215.837075270007</v>
      </c>
    </row>
    <row r="24" spans="1:20" outlineLevel="3" x14ac:dyDescent="0.25">
      <c r="A24">
        <v>3104</v>
      </c>
      <c r="B24" t="s">
        <v>194</v>
      </c>
      <c r="C24" t="s">
        <v>287</v>
      </c>
      <c r="D24" t="s">
        <v>25</v>
      </c>
      <c r="E24">
        <v>22010</v>
      </c>
      <c r="F24" t="s">
        <v>35</v>
      </c>
      <c r="G24">
        <v>40</v>
      </c>
      <c r="J24" s="21">
        <v>5414.68</v>
      </c>
      <c r="M24" s="20">
        <f>IF(Tariftyp="Tarif",VLOOKUP($H24&amp;"/"&amp;$I24,Tariftab,4,FALSE)*IRWAZ/35,AT_Gehalt)*(Monate_vor_TE+Monate_nach_TE*(1+TE_Satz))</f>
        <v>66275.683199999999</v>
      </c>
      <c r="N24" s="20">
        <f>$M24*$K24</f>
        <v>0</v>
      </c>
      <c r="O24" s="20">
        <f>L24*12</f>
        <v>0</v>
      </c>
      <c r="P24" s="20">
        <f>IF(Tariftyp="AT",$M24/12*Bonus_AT+UGeld_AT,$M24/12*UG_WG_Faktor)</f>
        <v>4709.1894400000001</v>
      </c>
      <c r="Q24" s="20">
        <f>IF(Tariftyp="Tarif",Tarif_EZ,0)</f>
        <v>0</v>
      </c>
      <c r="R24" s="20">
        <f>SUM($M24:$Q24)</f>
        <v>70984.872640000001</v>
      </c>
      <c r="S24" s="20">
        <f>IF($R24&lt;KVPV_BBG*12,$R24,KVPV_BBG*12)*KVPV_Satz+IF($R24&lt;RVAV_BBG*12,$R24,RVAV_BBG*12)*RVAV_Satz</f>
        <v>11680.785</v>
      </c>
      <c r="T24" s="20">
        <f>SUM($R24:$S24)</f>
        <v>82665.657640000005</v>
      </c>
    </row>
    <row r="25" spans="1:20" outlineLevel="3" x14ac:dyDescent="0.25">
      <c r="A25">
        <v>3118</v>
      </c>
      <c r="B25" t="s">
        <v>32</v>
      </c>
      <c r="C25" t="s">
        <v>295</v>
      </c>
      <c r="D25" t="s">
        <v>25</v>
      </c>
      <c r="E25">
        <v>22010</v>
      </c>
      <c r="F25" t="s">
        <v>10</v>
      </c>
      <c r="G25">
        <v>35</v>
      </c>
      <c r="H25" t="s">
        <v>79</v>
      </c>
      <c r="I25" t="s">
        <v>12</v>
      </c>
      <c r="K25" s="22">
        <v>0.1</v>
      </c>
      <c r="L25" s="21">
        <v>254</v>
      </c>
      <c r="M25" s="20">
        <f>IF(Tariftyp="Tarif",VLOOKUP($H25&amp;"/"&amp;$I25,Tariftab,4,FALSE)*IRWAZ/35,AT_Gehalt)*(Monate_vor_TE+Monate_nach_TE*(1+TE_Satz))</f>
        <v>25991.64</v>
      </c>
      <c r="N25" s="20">
        <f>$M25*$K25</f>
        <v>2599.1640000000002</v>
      </c>
      <c r="O25" s="20">
        <f>L25*12</f>
        <v>3048</v>
      </c>
      <c r="P25" s="20">
        <f>IF(Tariftyp="AT",$M25/12*Bonus_AT+UGeld_AT,$M25/12*UG_WG_Faktor)</f>
        <v>2750.7819</v>
      </c>
      <c r="Q25" s="20">
        <f>IF(Tariftyp="Tarif",Tarif_EZ,0)</f>
        <v>150</v>
      </c>
      <c r="R25" s="20">
        <f>SUM($M25:$Q25)</f>
        <v>34539.585899999998</v>
      </c>
      <c r="S25" s="20">
        <f>IF($R25&lt;KVPV_BBG*12,$R25,KVPV_BBG*12)*KVPV_Satz+IF($R25&lt;RVAV_BBG*12,$R25,RVAV_BBG*12)*RVAV_Satz</f>
        <v>6909.6441592949996</v>
      </c>
      <c r="T25" s="20">
        <f>SUM($R25:$S25)</f>
        <v>41449.230059294998</v>
      </c>
    </row>
    <row r="26" spans="1:20" outlineLevel="2" x14ac:dyDescent="0.25">
      <c r="E26" s="49" t="s">
        <v>345</v>
      </c>
      <c r="L26" s="21"/>
      <c r="M26" s="20"/>
      <c r="N26" s="20"/>
      <c r="O26" s="20"/>
      <c r="P26" s="20"/>
      <c r="Q26" s="20"/>
      <c r="R26" s="20"/>
      <c r="S26" s="20"/>
      <c r="T26" s="20">
        <f>SUBTOTAL(9,T23:T25)</f>
        <v>161330.72477456499</v>
      </c>
    </row>
    <row r="27" spans="1:20" outlineLevel="1" x14ac:dyDescent="0.25">
      <c r="A27">
        <f>SUBTOTAL(3,A23:A25)</f>
        <v>3</v>
      </c>
      <c r="E27" s="49" t="s">
        <v>367</v>
      </c>
      <c r="L27" s="21"/>
      <c r="M27" s="20"/>
      <c r="N27" s="20"/>
      <c r="O27" s="20"/>
      <c r="P27" s="20"/>
      <c r="Q27" s="20"/>
      <c r="R27" s="20"/>
      <c r="S27" s="20"/>
      <c r="T27" s="20"/>
    </row>
    <row r="28" spans="1:20" outlineLevel="3" x14ac:dyDescent="0.25">
      <c r="A28">
        <v>2234</v>
      </c>
      <c r="B28" t="s">
        <v>111</v>
      </c>
      <c r="C28" t="s">
        <v>166</v>
      </c>
      <c r="D28" t="s">
        <v>25</v>
      </c>
      <c r="E28">
        <v>22020</v>
      </c>
      <c r="F28" t="s">
        <v>10</v>
      </c>
      <c r="G28">
        <v>35</v>
      </c>
      <c r="H28" t="s">
        <v>26</v>
      </c>
      <c r="I28" t="s">
        <v>12</v>
      </c>
      <c r="K28" s="22">
        <v>0.08</v>
      </c>
      <c r="L28" s="21">
        <v>203</v>
      </c>
      <c r="M28" s="20">
        <f>IF(Tariftyp="Tarif",VLOOKUP($H28&amp;"/"&amp;$I28,Tariftab,4,FALSE)*IRWAZ/35,AT_Gehalt)*(Monate_vor_TE+Monate_nach_TE*(1+TE_Satz))</f>
        <v>25593.84</v>
      </c>
      <c r="N28" s="20">
        <f>$M28*$K28</f>
        <v>2047.5072</v>
      </c>
      <c r="O28" s="20">
        <f>L28*12</f>
        <v>2436</v>
      </c>
      <c r="P28" s="20">
        <f>IF(Tariftyp="AT",$M28/12*Bonus_AT+UGeld_AT,$M28/12*UG_WG_Faktor)</f>
        <v>2708.6814000000004</v>
      </c>
      <c r="Q28" s="20">
        <f>IF(Tariftyp="Tarif",Tarif_EZ,0)</f>
        <v>150</v>
      </c>
      <c r="R28" s="20">
        <f>SUM($M28:$Q28)</f>
        <v>32936.028599999998</v>
      </c>
      <c r="S28" s="20">
        <f>IF($R28&lt;KVPV_BBG*12,$R28,KVPV_BBG*12)*KVPV_Satz+IF($R28&lt;RVAV_BBG*12,$R28,RVAV_BBG*12)*RVAV_Satz</f>
        <v>6588.8525214299998</v>
      </c>
      <c r="T28" s="20">
        <f>SUM($R28:$S28)</f>
        <v>39524.88112143</v>
      </c>
    </row>
    <row r="29" spans="1:20" outlineLevel="3" x14ac:dyDescent="0.25">
      <c r="A29">
        <v>2551</v>
      </c>
      <c r="B29" t="s">
        <v>214</v>
      </c>
      <c r="C29" t="s">
        <v>215</v>
      </c>
      <c r="D29" t="s">
        <v>25</v>
      </c>
      <c r="E29">
        <v>22020</v>
      </c>
      <c r="F29" t="s">
        <v>10</v>
      </c>
      <c r="G29">
        <v>35</v>
      </c>
      <c r="H29" t="s">
        <v>16</v>
      </c>
      <c r="I29" t="s">
        <v>12</v>
      </c>
      <c r="K29" s="22">
        <v>0.09</v>
      </c>
      <c r="M29" s="20">
        <f>IF(Tariftyp="Tarif",VLOOKUP($H29&amp;"/"&amp;$I29,Tariftab,4,FALSE)*IRWAZ/35,AT_Gehalt)*(Monate_vor_TE+Monate_nach_TE*(1+TE_Satz))</f>
        <v>26530.2</v>
      </c>
      <c r="N29" s="20">
        <f>$M29*$K29</f>
        <v>2387.7179999999998</v>
      </c>
      <c r="O29" s="20">
        <f>L29*12</f>
        <v>0</v>
      </c>
      <c r="P29" s="20">
        <f>IF(Tariftyp="AT",$M29/12*Bonus_AT+UGeld_AT,$M29/12*UG_WG_Faktor)</f>
        <v>2807.7795000000001</v>
      </c>
      <c r="Q29" s="20">
        <f>IF(Tariftyp="Tarif",Tarif_EZ,0)</f>
        <v>150</v>
      </c>
      <c r="R29" s="20">
        <f>SUM($M29:$Q29)</f>
        <v>31875.697500000002</v>
      </c>
      <c r="S29" s="20">
        <f>IF($R29&lt;KVPV_BBG*12,$R29,KVPV_BBG*12)*KVPV_Satz+IF($R29&lt;RVAV_BBG*12,$R29,RVAV_BBG*12)*RVAV_Satz</f>
        <v>6376.7332848750011</v>
      </c>
      <c r="T29" s="20">
        <f>SUM($R29:$S29)</f>
        <v>38252.430784875003</v>
      </c>
    </row>
    <row r="30" spans="1:20" outlineLevel="3" x14ac:dyDescent="0.25">
      <c r="A30">
        <v>2695</v>
      </c>
      <c r="B30" t="s">
        <v>111</v>
      </c>
      <c r="C30" t="s">
        <v>238</v>
      </c>
      <c r="D30" t="s">
        <v>25</v>
      </c>
      <c r="E30">
        <v>22020</v>
      </c>
      <c r="F30" t="s">
        <v>10</v>
      </c>
      <c r="G30">
        <v>35</v>
      </c>
      <c r="H30" t="s">
        <v>75</v>
      </c>
      <c r="I30" t="s">
        <v>76</v>
      </c>
      <c r="K30" s="22">
        <v>0.1</v>
      </c>
      <c r="L30" s="21">
        <v>80</v>
      </c>
      <c r="M30" s="20">
        <f>IF(Tariftyp="Tarif",VLOOKUP($H30&amp;"/"&amp;$I30,Tariftab,4,FALSE)*IRWAZ/35,AT_Gehalt)*(Monate_vor_TE+Monate_nach_TE*(1+TE_Satz))</f>
        <v>53286.840000000004</v>
      </c>
      <c r="N30" s="20">
        <f>$M30*$K30</f>
        <v>5328.6840000000011</v>
      </c>
      <c r="O30" s="20">
        <f>L30*12</f>
        <v>960</v>
      </c>
      <c r="P30" s="20">
        <f>IF(Tariftyp="AT",$M30/12*Bonus_AT+UGeld_AT,$M30/12*UG_WG_Faktor)</f>
        <v>5639.523900000001</v>
      </c>
      <c r="Q30" s="20">
        <f>IF(Tariftyp="Tarif",Tarif_EZ,0)</f>
        <v>150</v>
      </c>
      <c r="R30" s="20">
        <f>SUM($M30:$Q30)</f>
        <v>65365.047900000005</v>
      </c>
      <c r="S30" s="20">
        <f>IF($R30&lt;KVPV_BBG*12,$R30,KVPV_BBG*12)*KVPV_Satz+IF($R30&lt;RVAV_BBG*12,$R30,RVAV_BBG*12)*RVAV_Satz</f>
        <v>11465.545118670001</v>
      </c>
      <c r="T30" s="20">
        <f>SUM($R30:$S30)</f>
        <v>76830.593018670013</v>
      </c>
    </row>
    <row r="31" spans="1:20" outlineLevel="3" x14ac:dyDescent="0.25">
      <c r="A31">
        <v>2769</v>
      </c>
      <c r="B31" t="s">
        <v>23</v>
      </c>
      <c r="C31" t="s">
        <v>245</v>
      </c>
      <c r="D31" t="s">
        <v>25</v>
      </c>
      <c r="E31">
        <v>22020</v>
      </c>
      <c r="F31" t="s">
        <v>10</v>
      </c>
      <c r="G31">
        <v>35</v>
      </c>
      <c r="H31" t="s">
        <v>16</v>
      </c>
      <c r="I31" t="s">
        <v>12</v>
      </c>
      <c r="K31" s="22">
        <v>0.09</v>
      </c>
      <c r="M31" s="20">
        <f>IF(Tariftyp="Tarif",VLOOKUP($H31&amp;"/"&amp;$I31,Tariftab,4,FALSE)*IRWAZ/35,AT_Gehalt)*(Monate_vor_TE+Monate_nach_TE*(1+TE_Satz))</f>
        <v>26530.2</v>
      </c>
      <c r="N31" s="20">
        <f>$M31*$K31</f>
        <v>2387.7179999999998</v>
      </c>
      <c r="O31" s="20">
        <f>L31*12</f>
        <v>0</v>
      </c>
      <c r="P31" s="20">
        <f>IF(Tariftyp="AT",$M31/12*Bonus_AT+UGeld_AT,$M31/12*UG_WG_Faktor)</f>
        <v>2807.7795000000001</v>
      </c>
      <c r="Q31" s="20">
        <f>IF(Tariftyp="Tarif",Tarif_EZ,0)</f>
        <v>150</v>
      </c>
      <c r="R31" s="20">
        <f>SUM($M31:$Q31)</f>
        <v>31875.697500000002</v>
      </c>
      <c r="S31" s="20">
        <f>IF($R31&lt;KVPV_BBG*12,$R31,KVPV_BBG*12)*KVPV_Satz+IF($R31&lt;RVAV_BBG*12,$R31,RVAV_BBG*12)*RVAV_Satz</f>
        <v>6376.7332848750011</v>
      </c>
      <c r="T31" s="20">
        <f>SUM($R31:$S31)</f>
        <v>38252.430784875003</v>
      </c>
    </row>
    <row r="32" spans="1:20" outlineLevel="2" x14ac:dyDescent="0.25">
      <c r="E32" s="49" t="s">
        <v>346</v>
      </c>
      <c r="M32" s="20"/>
      <c r="N32" s="20"/>
      <c r="O32" s="20"/>
      <c r="P32" s="20"/>
      <c r="Q32" s="20"/>
      <c r="R32" s="20"/>
      <c r="S32" s="20"/>
      <c r="T32" s="20">
        <f>SUBTOTAL(9,T28:T31)</f>
        <v>192860.33570985001</v>
      </c>
    </row>
    <row r="33" spans="1:20" outlineLevel="1" x14ac:dyDescent="0.25">
      <c r="A33">
        <f>SUBTOTAL(3,A28:A31)</f>
        <v>4</v>
      </c>
      <c r="E33" s="49" t="s">
        <v>368</v>
      </c>
      <c r="M33" s="20"/>
      <c r="N33" s="20"/>
      <c r="O33" s="20"/>
      <c r="P33" s="20"/>
      <c r="Q33" s="20"/>
      <c r="R33" s="20"/>
      <c r="S33" s="20"/>
      <c r="T33" s="20"/>
    </row>
    <row r="34" spans="1:20" outlineLevel="3" x14ac:dyDescent="0.25">
      <c r="A34">
        <v>2239</v>
      </c>
      <c r="B34" t="s">
        <v>36</v>
      </c>
      <c r="C34" t="s">
        <v>167</v>
      </c>
      <c r="D34" t="s">
        <v>25</v>
      </c>
      <c r="E34">
        <v>22030</v>
      </c>
      <c r="F34" t="s">
        <v>10</v>
      </c>
      <c r="G34">
        <v>35</v>
      </c>
      <c r="H34" t="s">
        <v>75</v>
      </c>
      <c r="I34" t="s">
        <v>76</v>
      </c>
      <c r="K34" s="22">
        <v>0.1</v>
      </c>
      <c r="M34" s="20">
        <f>IF(Tariftyp="Tarif",VLOOKUP($H34&amp;"/"&amp;$I34,Tariftab,4,FALSE)*IRWAZ/35,AT_Gehalt)*(Monate_vor_TE+Monate_nach_TE*(1+TE_Satz))</f>
        <v>53286.840000000004</v>
      </c>
      <c r="N34" s="20">
        <f>$M34*$K34</f>
        <v>5328.6840000000011</v>
      </c>
      <c r="O34" s="20">
        <f>L34*12</f>
        <v>0</v>
      </c>
      <c r="P34" s="20">
        <f>IF(Tariftyp="AT",$M34/12*Bonus_AT+UGeld_AT,$M34/12*UG_WG_Faktor)</f>
        <v>5639.523900000001</v>
      </c>
      <c r="Q34" s="20">
        <f>IF(Tariftyp="Tarif",Tarif_EZ,0)</f>
        <v>150</v>
      </c>
      <c r="R34" s="20">
        <f>SUM($M34:$Q34)</f>
        <v>64405.047900000005</v>
      </c>
      <c r="S34" s="20">
        <f>IF($R34&lt;KVPV_BBG*12,$R34,KVPV_BBG*12)*KVPV_Satz+IF($R34&lt;RVAV_BBG*12,$R34,RVAV_BBG*12)*RVAV_Satz</f>
        <v>11352.937118670001</v>
      </c>
      <c r="T34" s="20">
        <f>SUM($R34:$S34)</f>
        <v>75757.985018670006</v>
      </c>
    </row>
    <row r="35" spans="1:20" outlineLevel="3" x14ac:dyDescent="0.25">
      <c r="A35">
        <v>3087</v>
      </c>
      <c r="B35" t="s">
        <v>132</v>
      </c>
      <c r="C35" t="s">
        <v>277</v>
      </c>
      <c r="D35" t="s">
        <v>25</v>
      </c>
      <c r="E35">
        <v>22030</v>
      </c>
      <c r="F35" t="s">
        <v>10</v>
      </c>
      <c r="G35">
        <v>35</v>
      </c>
      <c r="H35" t="s">
        <v>49</v>
      </c>
      <c r="I35" t="s">
        <v>12</v>
      </c>
      <c r="K35" s="22">
        <v>0.11</v>
      </c>
      <c r="M35" s="20">
        <f>IF(Tariftyp="Tarif",VLOOKUP($H35&amp;"/"&amp;$I35,Tariftab,4,FALSE)*IRWAZ/35,AT_Gehalt)*(Monate_vor_TE+Monate_nach_TE*(1+TE_Satz))</f>
        <v>39333.24</v>
      </c>
      <c r="N35" s="20">
        <f>$M35*$K35</f>
        <v>4326.6563999999998</v>
      </c>
      <c r="O35" s="20">
        <f>L35*12</f>
        <v>0</v>
      </c>
      <c r="P35" s="20">
        <f>IF(Tariftyp="AT",$M35/12*Bonus_AT+UGeld_AT,$M35/12*UG_WG_Faktor)</f>
        <v>4162.7678999999998</v>
      </c>
      <c r="Q35" s="20">
        <f>IF(Tariftyp="Tarif",Tarif_EZ,0)</f>
        <v>150</v>
      </c>
      <c r="R35" s="20">
        <f>SUM($M35:$Q35)</f>
        <v>47972.664299999997</v>
      </c>
      <c r="S35" s="20">
        <f>IF($R35&lt;KVPV_BBG*12,$R35,KVPV_BBG*12)*KVPV_Satz+IF($R35&lt;RVAV_BBG*12,$R35,RVAV_BBG*12)*RVAV_Satz</f>
        <v>9425.4185223900004</v>
      </c>
      <c r="T35" s="20">
        <f>SUM($R35:$S35)</f>
        <v>57398.082822389995</v>
      </c>
    </row>
    <row r="36" spans="1:20" outlineLevel="3" x14ac:dyDescent="0.25">
      <c r="A36">
        <v>3095</v>
      </c>
      <c r="B36" t="s">
        <v>111</v>
      </c>
      <c r="C36" t="s">
        <v>281</v>
      </c>
      <c r="D36" t="s">
        <v>25</v>
      </c>
      <c r="E36">
        <v>22030</v>
      </c>
      <c r="F36" t="s">
        <v>10</v>
      </c>
      <c r="G36">
        <v>35</v>
      </c>
      <c r="H36" t="s">
        <v>30</v>
      </c>
      <c r="I36" t="s">
        <v>76</v>
      </c>
      <c r="K36" s="22">
        <v>0.08</v>
      </c>
      <c r="M36" s="20">
        <f>IF(Tariftyp="Tarif",VLOOKUP($H36&amp;"/"&amp;$I36,Tariftab,4,FALSE)*IRWAZ/35,AT_Gehalt)*(Monate_vor_TE+Monate_nach_TE*(1+TE_Satz))</f>
        <v>45030.96</v>
      </c>
      <c r="N36" s="20">
        <f>$M36*$K36</f>
        <v>3602.4767999999999</v>
      </c>
      <c r="O36" s="20">
        <f>L36*12</f>
        <v>0</v>
      </c>
      <c r="P36" s="20">
        <f>IF(Tariftyp="AT",$M36/12*Bonus_AT+UGeld_AT,$M36/12*UG_WG_Faktor)</f>
        <v>4765.7766000000001</v>
      </c>
      <c r="Q36" s="20">
        <f>IF(Tariftyp="Tarif",Tarif_EZ,0)</f>
        <v>150</v>
      </c>
      <c r="R36" s="20">
        <f>SUM($M36:$Q36)</f>
        <v>53549.213399999993</v>
      </c>
      <c r="S36" s="20">
        <f>IF($R36&lt;KVPV_BBG*12,$R36,KVPV_BBG*12)*KVPV_Satz+IF($R36&lt;RVAV_BBG*12,$R36,RVAV_BBG*12)*RVAV_Satz</f>
        <v>10079.547731819999</v>
      </c>
      <c r="T36" s="20">
        <f>SUM($R36:$S36)</f>
        <v>63628.761131819992</v>
      </c>
    </row>
    <row r="37" spans="1:20" outlineLevel="3" x14ac:dyDescent="0.25">
      <c r="A37">
        <v>3096</v>
      </c>
      <c r="B37" t="s">
        <v>111</v>
      </c>
      <c r="C37" t="s">
        <v>282</v>
      </c>
      <c r="D37" t="s">
        <v>25</v>
      </c>
      <c r="E37">
        <v>22030</v>
      </c>
      <c r="F37" t="s">
        <v>10</v>
      </c>
      <c r="G37">
        <v>35</v>
      </c>
      <c r="H37" t="s">
        <v>49</v>
      </c>
      <c r="I37" t="s">
        <v>12</v>
      </c>
      <c r="K37" s="22">
        <v>0.08</v>
      </c>
      <c r="M37" s="20">
        <f>IF(Tariftyp="Tarif",VLOOKUP($H37&amp;"/"&amp;$I37,Tariftab,4,FALSE)*IRWAZ/35,AT_Gehalt)*(Monate_vor_TE+Monate_nach_TE*(1+TE_Satz))</f>
        <v>39333.24</v>
      </c>
      <c r="N37" s="20">
        <f>$M37*$K37</f>
        <v>3146.6592000000001</v>
      </c>
      <c r="O37" s="20">
        <f>L37*12</f>
        <v>0</v>
      </c>
      <c r="P37" s="20">
        <f>IF(Tariftyp="AT",$M37/12*Bonus_AT+UGeld_AT,$M37/12*UG_WG_Faktor)</f>
        <v>4162.7678999999998</v>
      </c>
      <c r="Q37" s="20">
        <f>IF(Tariftyp="Tarif",Tarif_EZ,0)</f>
        <v>150</v>
      </c>
      <c r="R37" s="20">
        <f>SUM($M37:$Q37)</f>
        <v>46792.667099999999</v>
      </c>
      <c r="S37" s="20">
        <f>IF($R37&lt;KVPV_BBG*12,$R37,KVPV_BBG*12)*KVPV_Satz+IF($R37&lt;RVAV_BBG*12,$R37,RVAV_BBG*12)*RVAV_Satz</f>
        <v>9287.0048508300006</v>
      </c>
      <c r="T37" s="20">
        <f>SUM($R37:$S37)</f>
        <v>56079.671950830001</v>
      </c>
    </row>
    <row r="38" spans="1:20" outlineLevel="3" x14ac:dyDescent="0.25">
      <c r="A38">
        <v>3112</v>
      </c>
      <c r="B38" t="s">
        <v>158</v>
      </c>
      <c r="C38" t="s">
        <v>291</v>
      </c>
      <c r="D38" t="s">
        <v>25</v>
      </c>
      <c r="E38">
        <v>22030</v>
      </c>
      <c r="F38" t="s">
        <v>10</v>
      </c>
      <c r="G38">
        <v>35</v>
      </c>
      <c r="H38" t="s">
        <v>52</v>
      </c>
      <c r="I38" t="s">
        <v>12</v>
      </c>
      <c r="K38" s="22">
        <v>0.09</v>
      </c>
      <c r="L38" s="21">
        <v>104</v>
      </c>
      <c r="M38" s="20">
        <f>IF(Tariftyp="Tarif",VLOOKUP($H38&amp;"/"&amp;$I38,Tariftab,4,FALSE)*IRWAZ/35,AT_Gehalt)*(Monate_vor_TE+Monate_nach_TE*(1+TE_Satz))</f>
        <v>24994.080000000002</v>
      </c>
      <c r="N38" s="20">
        <f>$M38*$K38</f>
        <v>2249.4672</v>
      </c>
      <c r="O38" s="20">
        <f>L38*12</f>
        <v>1248</v>
      </c>
      <c r="P38" s="20">
        <f>IF(Tariftyp="AT",$M38/12*Bonus_AT+UGeld_AT,$M38/12*UG_WG_Faktor)</f>
        <v>2645.2068000000004</v>
      </c>
      <c r="Q38" s="20">
        <f>IF(Tariftyp="Tarif",Tarif_EZ,0)</f>
        <v>150</v>
      </c>
      <c r="R38" s="20">
        <f>SUM($M38:$Q38)</f>
        <v>31286.754000000001</v>
      </c>
      <c r="S38" s="20">
        <f>IF($R38&lt;KVPV_BBG*12,$R38,KVPV_BBG*12)*KVPV_Satz+IF($R38&lt;RVAV_BBG*12,$R38,RVAV_BBG*12)*RVAV_Satz</f>
        <v>6258.9151376999998</v>
      </c>
      <c r="T38" s="20">
        <f>SUM($R38:$S38)</f>
        <v>37545.669137700002</v>
      </c>
    </row>
    <row r="39" spans="1:20" outlineLevel="2" x14ac:dyDescent="0.25">
      <c r="E39" s="49" t="s">
        <v>347</v>
      </c>
      <c r="L39" s="21"/>
      <c r="M39" s="20"/>
      <c r="N39" s="20"/>
      <c r="O39" s="20"/>
      <c r="P39" s="20"/>
      <c r="Q39" s="20"/>
      <c r="R39" s="20"/>
      <c r="S39" s="20"/>
      <c r="T39" s="20">
        <f>SUBTOTAL(9,T34:T38)</f>
        <v>290410.17006141</v>
      </c>
    </row>
    <row r="40" spans="1:20" outlineLevel="1" x14ac:dyDescent="0.25">
      <c r="A40">
        <f>SUBTOTAL(3,A34:A38)</f>
        <v>5</v>
      </c>
      <c r="E40" s="49" t="s">
        <v>369</v>
      </c>
      <c r="L40" s="21"/>
      <c r="M40" s="20"/>
      <c r="N40" s="20"/>
      <c r="O40" s="20"/>
      <c r="P40" s="20"/>
      <c r="Q40" s="20"/>
      <c r="R40" s="20"/>
      <c r="S40" s="20"/>
      <c r="T40" s="20"/>
    </row>
    <row r="41" spans="1:20" outlineLevel="3" x14ac:dyDescent="0.25">
      <c r="A41">
        <v>1020</v>
      </c>
      <c r="B41" t="s">
        <v>13</v>
      </c>
      <c r="C41" t="s">
        <v>14</v>
      </c>
      <c r="D41" t="s">
        <v>15</v>
      </c>
      <c r="E41">
        <v>25000</v>
      </c>
      <c r="F41" t="s">
        <v>10</v>
      </c>
      <c r="G41">
        <v>40</v>
      </c>
      <c r="H41" t="s">
        <v>16</v>
      </c>
      <c r="I41" t="s">
        <v>12</v>
      </c>
      <c r="K41" s="22">
        <v>0.08</v>
      </c>
      <c r="M41" s="20">
        <f>IF(Tariftyp="Tarif",VLOOKUP($H41&amp;"/"&amp;$I41,Tariftab,4,FALSE)*IRWAZ/35,AT_Gehalt)*(Monate_vor_TE+Monate_nach_TE*(1+TE_Satz))</f>
        <v>30320.228571428575</v>
      </c>
      <c r="N41" s="20">
        <f>$M41*$K41</f>
        <v>2425.6182857142862</v>
      </c>
      <c r="O41" s="20">
        <f>L41*12</f>
        <v>0</v>
      </c>
      <c r="P41" s="20">
        <f>IF(Tariftyp="AT",$M41/12*Bonus_AT+UGeld_AT,$M41/12*UG_WG_Faktor)</f>
        <v>3208.8908571428578</v>
      </c>
      <c r="Q41" s="20">
        <f>IF(Tariftyp="Tarif",Tarif_EZ,0)</f>
        <v>150</v>
      </c>
      <c r="R41" s="20">
        <f>SUM($M41:$Q41)</f>
        <v>36104.737714285715</v>
      </c>
      <c r="S41" s="20">
        <f>IF($R41&lt;KVPV_BBG*12,$R41,KVPV_BBG*12)*KVPV_Satz+IF($R41&lt;RVAV_BBG*12,$R41,RVAV_BBG*12)*RVAV_Satz</f>
        <v>7222.7527797428575</v>
      </c>
      <c r="T41" s="20">
        <f>SUM($R41:$S41)</f>
        <v>43327.490494028571</v>
      </c>
    </row>
    <row r="42" spans="1:20" outlineLevel="3" x14ac:dyDescent="0.25">
      <c r="A42">
        <v>1110</v>
      </c>
      <c r="B42" t="s">
        <v>53</v>
      </c>
      <c r="C42" t="s">
        <v>54</v>
      </c>
      <c r="D42" t="s">
        <v>15</v>
      </c>
      <c r="E42">
        <v>25000</v>
      </c>
      <c r="F42" t="s">
        <v>10</v>
      </c>
      <c r="G42">
        <v>35</v>
      </c>
      <c r="H42" t="s">
        <v>55</v>
      </c>
      <c r="I42" t="s">
        <v>12</v>
      </c>
      <c r="K42" s="22">
        <v>0.08</v>
      </c>
      <c r="M42" s="20">
        <f>IF(Tariftyp="Tarif",VLOOKUP($H42&amp;"/"&amp;$I42,Tariftab,4,FALSE)*IRWAZ/35,AT_Gehalt)*(Monate_vor_TE+Monate_nach_TE*(1+TE_Satz))</f>
        <v>27221.760000000002</v>
      </c>
      <c r="N42" s="20">
        <f>$M42*$K42</f>
        <v>2177.7408</v>
      </c>
      <c r="O42" s="20">
        <f>L42*12</f>
        <v>0</v>
      </c>
      <c r="P42" s="20">
        <f>IF(Tariftyp="AT",$M42/12*Bonus_AT+UGeld_AT,$M42/12*UG_WG_Faktor)</f>
        <v>2880.9695999999999</v>
      </c>
      <c r="Q42" s="20">
        <f>IF(Tariftyp="Tarif",Tarif_EZ,0)</f>
        <v>150</v>
      </c>
      <c r="R42" s="20">
        <f>SUM($M42:$Q42)</f>
        <v>32430.470400000002</v>
      </c>
      <c r="S42" s="20">
        <f>IF($R42&lt;KVPV_BBG*12,$R42,KVPV_BBG*12)*KVPV_Satz+IF($R42&lt;RVAV_BBG*12,$R42,RVAV_BBG*12)*RVAV_Satz</f>
        <v>6487.7156035200005</v>
      </c>
      <c r="T42" s="20">
        <f>SUM($R42:$S42)</f>
        <v>38918.186003520001</v>
      </c>
    </row>
    <row r="43" spans="1:20" outlineLevel="3" x14ac:dyDescent="0.25">
      <c r="A43">
        <v>1148</v>
      </c>
      <c r="B43" t="s">
        <v>58</v>
      </c>
      <c r="C43" t="s">
        <v>74</v>
      </c>
      <c r="D43" t="s">
        <v>15</v>
      </c>
      <c r="E43">
        <v>25000</v>
      </c>
      <c r="F43" t="s">
        <v>10</v>
      </c>
      <c r="G43">
        <v>40</v>
      </c>
      <c r="H43" t="s">
        <v>75</v>
      </c>
      <c r="I43" t="s">
        <v>76</v>
      </c>
      <c r="K43" s="22">
        <v>0.08</v>
      </c>
      <c r="M43" s="20">
        <f>IF(Tariftyp="Tarif",VLOOKUP($H43&amp;"/"&amp;$I43,Tariftab,4,FALSE)*IRWAZ/35,AT_Gehalt)*(Monate_vor_TE+Monate_nach_TE*(1+TE_Satz))</f>
        <v>60899.245714285717</v>
      </c>
      <c r="N43" s="20">
        <f>$M43*$K43</f>
        <v>4871.9396571428579</v>
      </c>
      <c r="O43" s="20">
        <f>L43*12</f>
        <v>0</v>
      </c>
      <c r="P43" s="20">
        <f>IF(Tariftyp="AT",$M43/12*Bonus_AT+UGeld_AT,$M43/12*UG_WG_Faktor)</f>
        <v>6445.1701714285718</v>
      </c>
      <c r="Q43" s="20">
        <f>IF(Tariftyp="Tarif",Tarif_EZ,0)</f>
        <v>150</v>
      </c>
      <c r="R43" s="20">
        <f>SUM($M43:$Q43)</f>
        <v>72366.355542857142</v>
      </c>
      <c r="S43" s="20">
        <f>IF($R43&lt;KVPV_BBG*12,$R43,KVPV_BBG*12)*KVPV_Satz+IF($R43&lt;RVAV_BBG*12,$R43,RVAV_BBG*12)*RVAV_Satz</f>
        <v>11680.785</v>
      </c>
      <c r="T43" s="20">
        <f>SUM($R43:$S43)</f>
        <v>84047.140542857145</v>
      </c>
    </row>
    <row r="44" spans="1:20" outlineLevel="3" x14ac:dyDescent="0.25">
      <c r="A44">
        <v>1200</v>
      </c>
      <c r="B44" t="s">
        <v>103</v>
      </c>
      <c r="C44" t="s">
        <v>104</v>
      </c>
      <c r="D44" t="s">
        <v>15</v>
      </c>
      <c r="E44">
        <v>25000</v>
      </c>
      <c r="F44" t="s">
        <v>10</v>
      </c>
      <c r="G44">
        <v>35</v>
      </c>
      <c r="H44" t="s">
        <v>30</v>
      </c>
      <c r="I44" t="s">
        <v>31</v>
      </c>
      <c r="K44" s="22">
        <v>0.12</v>
      </c>
      <c r="M44" s="20">
        <f>IF(Tariftyp="Tarif",VLOOKUP($H44&amp;"/"&amp;$I44,Tariftab,4,FALSE)*IRWAZ/35,AT_Gehalt)*(Monate_vor_TE+Monate_nach_TE*(1+TE_Satz))</f>
        <v>40532.76</v>
      </c>
      <c r="N44" s="20">
        <f>$M44*$K44</f>
        <v>4863.9312</v>
      </c>
      <c r="O44" s="20">
        <f>L44*12</f>
        <v>0</v>
      </c>
      <c r="P44" s="20">
        <f>IF(Tariftyp="AT",$M44/12*Bonus_AT+UGeld_AT,$M44/12*UG_WG_Faktor)</f>
        <v>4289.7170999999998</v>
      </c>
      <c r="Q44" s="20">
        <f>IF(Tariftyp="Tarif",Tarif_EZ,0)</f>
        <v>150</v>
      </c>
      <c r="R44" s="20">
        <f>SUM($M44:$Q44)</f>
        <v>49836.408300000003</v>
      </c>
      <c r="S44" s="20">
        <f>IF($R44&lt;KVPV_BBG*12,$R44,KVPV_BBG*12)*KVPV_Satz+IF($R44&lt;RVAV_BBG*12,$R44,RVAV_BBG*12)*RVAV_Satz</f>
        <v>9644.0356935900018</v>
      </c>
      <c r="T44" s="20">
        <f>SUM($R44:$S44)</f>
        <v>59480.443993590001</v>
      </c>
    </row>
    <row r="45" spans="1:20" outlineLevel="3" x14ac:dyDescent="0.25">
      <c r="A45">
        <v>1203</v>
      </c>
      <c r="B45" t="s">
        <v>107</v>
      </c>
      <c r="C45" t="s">
        <v>108</v>
      </c>
      <c r="D45" t="s">
        <v>15</v>
      </c>
      <c r="E45">
        <v>25000</v>
      </c>
      <c r="F45" t="s">
        <v>10</v>
      </c>
      <c r="G45">
        <v>40</v>
      </c>
      <c r="H45" t="s">
        <v>75</v>
      </c>
      <c r="I45" t="s">
        <v>109</v>
      </c>
      <c r="K45" s="22">
        <v>0.11</v>
      </c>
      <c r="M45" s="20">
        <f>IF(Tariftyp="Tarif",VLOOKUP($H45&amp;"/"&amp;$I45,Tariftab,4,FALSE)*IRWAZ/35,AT_Gehalt)*(Monate_vor_TE+Monate_nach_TE*(1+TE_Satz))</f>
        <v>54814.217142857146</v>
      </c>
      <c r="N45" s="20">
        <f>$M45*$K45</f>
        <v>6029.5638857142858</v>
      </c>
      <c r="O45" s="20">
        <f>L45*12</f>
        <v>0</v>
      </c>
      <c r="P45" s="20">
        <f>IF(Tariftyp="AT",$M45/12*Bonus_AT+UGeld_AT,$M45/12*UG_WG_Faktor)</f>
        <v>5801.1713142857152</v>
      </c>
      <c r="Q45" s="20">
        <f>IF(Tariftyp="Tarif",Tarif_EZ,0)</f>
        <v>150</v>
      </c>
      <c r="R45" s="20">
        <f>SUM($M45:$Q45)</f>
        <v>66794.952342857141</v>
      </c>
      <c r="S45" s="20">
        <f>IF($R45&lt;KVPV_BBG*12,$R45,KVPV_BBG*12)*KVPV_Satz+IF($R45&lt;RVAV_BBG*12,$R45,RVAV_BBG*12)*RVAV_Satz</f>
        <v>11633.272909817144</v>
      </c>
      <c r="T45" s="20">
        <f>SUM($R45:$S45)</f>
        <v>78428.225252674281</v>
      </c>
    </row>
    <row r="46" spans="1:20" outlineLevel="3" x14ac:dyDescent="0.25">
      <c r="A46">
        <v>1206</v>
      </c>
      <c r="B46" t="s">
        <v>111</v>
      </c>
      <c r="C46" t="s">
        <v>112</v>
      </c>
      <c r="D46" t="s">
        <v>15</v>
      </c>
      <c r="E46">
        <v>25000</v>
      </c>
      <c r="F46" t="s">
        <v>10</v>
      </c>
      <c r="G46">
        <v>35</v>
      </c>
      <c r="H46" t="s">
        <v>75</v>
      </c>
      <c r="I46" t="s">
        <v>76</v>
      </c>
      <c r="K46" s="22">
        <v>0.11</v>
      </c>
      <c r="L46" s="21">
        <v>99</v>
      </c>
      <c r="M46" s="20">
        <f>IF(Tariftyp="Tarif",VLOOKUP($H46&amp;"/"&amp;$I46,Tariftab,4,FALSE)*IRWAZ/35,AT_Gehalt)*(Monate_vor_TE+Monate_nach_TE*(1+TE_Satz))</f>
        <v>53286.840000000004</v>
      </c>
      <c r="N46" s="20">
        <f>$M46*$K46</f>
        <v>5861.5524000000005</v>
      </c>
      <c r="O46" s="20">
        <f>L46*12</f>
        <v>1188</v>
      </c>
      <c r="P46" s="20">
        <f>IF(Tariftyp="AT",$M46/12*Bonus_AT+UGeld_AT,$M46/12*UG_WG_Faktor)</f>
        <v>5639.523900000001</v>
      </c>
      <c r="Q46" s="20">
        <f>IF(Tariftyp="Tarif",Tarif_EZ,0)</f>
        <v>150</v>
      </c>
      <c r="R46" s="20">
        <f>SUM($M46:$Q46)</f>
        <v>66125.916300000012</v>
      </c>
      <c r="S46" s="20">
        <f>IF($R46&lt;KVPV_BBG*12,$R46,KVPV_BBG*12)*KVPV_Satz+IF($R46&lt;RVAV_BBG*12,$R46,RVAV_BBG*12)*RVAV_Satz</f>
        <v>11554.794981990002</v>
      </c>
      <c r="T46" s="20">
        <f>SUM($R46:$S46)</f>
        <v>77680.711281990021</v>
      </c>
    </row>
    <row r="47" spans="1:20" outlineLevel="3" x14ac:dyDescent="0.25">
      <c r="A47">
        <v>1229</v>
      </c>
      <c r="B47" t="s">
        <v>125</v>
      </c>
      <c r="C47" t="s">
        <v>126</v>
      </c>
      <c r="D47" t="s">
        <v>15</v>
      </c>
      <c r="E47">
        <v>25000</v>
      </c>
      <c r="F47" t="s">
        <v>10</v>
      </c>
      <c r="G47">
        <v>40</v>
      </c>
      <c r="H47" t="s">
        <v>101</v>
      </c>
      <c r="I47" t="s">
        <v>12</v>
      </c>
      <c r="K47" s="22">
        <v>0.09</v>
      </c>
      <c r="L47" s="21">
        <v>165</v>
      </c>
      <c r="M47" s="20">
        <f>IF(Tariftyp="Tarif",VLOOKUP($H47&amp;"/"&amp;$I47,Tariftab,4,FALSE)*IRWAZ/35,AT_Gehalt)*(Monate_vor_TE+Monate_nach_TE*(1+TE_Satz))</f>
        <v>32089.782857142858</v>
      </c>
      <c r="N47" s="20">
        <f>$M47*$K47</f>
        <v>2888.0804571428571</v>
      </c>
      <c r="O47" s="20">
        <f>L47*12</f>
        <v>1980</v>
      </c>
      <c r="P47" s="20">
        <f>IF(Tariftyp="AT",$M47/12*Bonus_AT+UGeld_AT,$M47/12*UG_WG_Faktor)</f>
        <v>3396.1686857142859</v>
      </c>
      <c r="Q47" s="20">
        <f>IF(Tariftyp="Tarif",Tarif_EZ,0)</f>
        <v>150</v>
      </c>
      <c r="R47" s="20">
        <f>SUM($M47:$Q47)</f>
        <v>40504.031999999999</v>
      </c>
      <c r="S47" s="20">
        <f>IF($R47&lt;KVPV_BBG*12,$R47,KVPV_BBG*12)*KVPV_Satz+IF($R47&lt;RVAV_BBG*12,$R47,RVAV_BBG*12)*RVAV_Satz</f>
        <v>8102.8316016000008</v>
      </c>
      <c r="T47" s="20">
        <f>SUM($R47:$S47)</f>
        <v>48606.863601600002</v>
      </c>
    </row>
    <row r="48" spans="1:20" outlineLevel="3" x14ac:dyDescent="0.25">
      <c r="A48">
        <v>2219</v>
      </c>
      <c r="B48" t="s">
        <v>153</v>
      </c>
      <c r="C48" t="s">
        <v>165</v>
      </c>
      <c r="D48" t="s">
        <v>15</v>
      </c>
      <c r="E48">
        <v>25000</v>
      </c>
      <c r="F48" t="s">
        <v>10</v>
      </c>
      <c r="G48">
        <v>35</v>
      </c>
      <c r="H48" t="s">
        <v>88</v>
      </c>
      <c r="I48" t="s">
        <v>12</v>
      </c>
      <c r="K48" s="22">
        <v>0.09</v>
      </c>
      <c r="L48" s="21">
        <v>295</v>
      </c>
      <c r="M48" s="20">
        <f>IF(Tariftyp="Tarif",VLOOKUP($H48&amp;"/"&amp;$I48,Tariftab,4,FALSE)*IRWAZ/35,AT_Gehalt)*(Monate_vor_TE+Monate_nach_TE*(1+TE_Satz))</f>
        <v>25293.96</v>
      </c>
      <c r="N48" s="20">
        <f>$M48*$K48</f>
        <v>2276.4564</v>
      </c>
      <c r="O48" s="20">
        <f>L48*12</f>
        <v>3540</v>
      </c>
      <c r="P48" s="20">
        <f>IF(Tariftyp="AT",$M48/12*Bonus_AT+UGeld_AT,$M48/12*UG_WG_Faktor)</f>
        <v>2676.9441000000002</v>
      </c>
      <c r="Q48" s="20">
        <f>IF(Tariftyp="Tarif",Tarif_EZ,0)</f>
        <v>150</v>
      </c>
      <c r="R48" s="20">
        <f>SUM($M48:$Q48)</f>
        <v>33937.360499999995</v>
      </c>
      <c r="S48" s="20">
        <f>IF($R48&lt;KVPV_BBG*12,$R48,KVPV_BBG*12)*KVPV_Satz+IF($R48&lt;RVAV_BBG*12,$R48,RVAV_BBG*12)*RVAV_Satz</f>
        <v>6789.1689680249992</v>
      </c>
      <c r="T48" s="20">
        <f>SUM($R48:$S48)</f>
        <v>40726.529468024994</v>
      </c>
    </row>
    <row r="49" spans="1:20" outlineLevel="3" x14ac:dyDescent="0.25">
      <c r="A49">
        <v>3074</v>
      </c>
      <c r="B49" t="s">
        <v>125</v>
      </c>
      <c r="C49" t="s">
        <v>271</v>
      </c>
      <c r="D49" t="s">
        <v>15</v>
      </c>
      <c r="E49">
        <v>25000</v>
      </c>
      <c r="F49" t="s">
        <v>35</v>
      </c>
      <c r="G49">
        <v>35</v>
      </c>
      <c r="J49" s="21">
        <v>5280.02</v>
      </c>
      <c r="M49" s="20">
        <f>IF(Tariftyp="Tarif",VLOOKUP($H49&amp;"/"&amp;$I49,Tariftab,4,FALSE)*IRWAZ/35,AT_Gehalt)*(Monate_vor_TE+Monate_nach_TE*(1+TE_Satz))</f>
        <v>64627.444800000005</v>
      </c>
      <c r="N49" s="20">
        <f>$M49*$K49</f>
        <v>0</v>
      </c>
      <c r="O49" s="20">
        <f>L49*12</f>
        <v>0</v>
      </c>
      <c r="P49" s="20">
        <f>IF(Tariftyp="AT",$M49/12*Bonus_AT+UGeld_AT,$M49/12*UG_WG_Faktor)</f>
        <v>4654.248160000001</v>
      </c>
      <c r="Q49" s="20">
        <f>IF(Tariftyp="Tarif",Tarif_EZ,0)</f>
        <v>0</v>
      </c>
      <c r="R49" s="20">
        <f>SUM($M49:$Q49)</f>
        <v>69281.69296</v>
      </c>
      <c r="S49" s="20">
        <f>IF($R49&lt;KVPV_BBG*12,$R49,KVPV_BBG*12)*KVPV_Satz+IF($R49&lt;RVAV_BBG*12,$R49,RVAV_BBG*12)*RVAV_Satz</f>
        <v>11680.785</v>
      </c>
      <c r="T49" s="20">
        <f>SUM($R49:$S49)</f>
        <v>80962.477960000004</v>
      </c>
    </row>
    <row r="50" spans="1:20" outlineLevel="3" x14ac:dyDescent="0.25">
      <c r="A50">
        <v>3093</v>
      </c>
      <c r="B50" t="s">
        <v>13</v>
      </c>
      <c r="C50" t="s">
        <v>280</v>
      </c>
      <c r="D50" t="s">
        <v>15</v>
      </c>
      <c r="E50">
        <v>25000</v>
      </c>
      <c r="F50" t="s">
        <v>10</v>
      </c>
      <c r="G50">
        <v>35</v>
      </c>
      <c r="H50" t="s">
        <v>30</v>
      </c>
      <c r="I50" t="s">
        <v>76</v>
      </c>
      <c r="K50" s="22">
        <v>0.09</v>
      </c>
      <c r="L50" s="21">
        <v>88</v>
      </c>
      <c r="M50" s="20">
        <f>IF(Tariftyp="Tarif",VLOOKUP($H50&amp;"/"&amp;$I50,Tariftab,4,FALSE)*IRWAZ/35,AT_Gehalt)*(Monate_vor_TE+Monate_nach_TE*(1+TE_Satz))</f>
        <v>45030.96</v>
      </c>
      <c r="N50" s="20">
        <f>$M50*$K50</f>
        <v>4052.7864</v>
      </c>
      <c r="O50" s="20">
        <f>L50*12</f>
        <v>1056</v>
      </c>
      <c r="P50" s="20">
        <f>IF(Tariftyp="AT",$M50/12*Bonus_AT+UGeld_AT,$M50/12*UG_WG_Faktor)</f>
        <v>4765.7766000000001</v>
      </c>
      <c r="Q50" s="20">
        <f>IF(Tariftyp="Tarif",Tarif_EZ,0)</f>
        <v>150</v>
      </c>
      <c r="R50" s="20">
        <f>SUM($M50:$Q50)</f>
        <v>55055.522999999994</v>
      </c>
      <c r="S50" s="20">
        <f>IF($R50&lt;KVPV_BBG*12,$R50,KVPV_BBG*12)*KVPV_Satz+IF($R50&lt;RVAV_BBG*12,$R50,RVAV_BBG*12)*RVAV_Satz</f>
        <v>10256.2378479</v>
      </c>
      <c r="T50" s="20">
        <f>SUM($R50:$S50)</f>
        <v>65311.76084789999</v>
      </c>
    </row>
    <row r="51" spans="1:20" outlineLevel="3" x14ac:dyDescent="0.25">
      <c r="A51">
        <v>3111</v>
      </c>
      <c r="B51" t="s">
        <v>289</v>
      </c>
      <c r="C51" t="s">
        <v>290</v>
      </c>
      <c r="D51" t="s">
        <v>15</v>
      </c>
      <c r="E51">
        <v>25000</v>
      </c>
      <c r="F51" t="s">
        <v>10</v>
      </c>
      <c r="G51">
        <v>35</v>
      </c>
      <c r="H51" t="s">
        <v>79</v>
      </c>
      <c r="I51" t="s">
        <v>12</v>
      </c>
      <c r="K51" s="22">
        <v>0.12</v>
      </c>
      <c r="M51" s="20">
        <f>IF(Tariftyp="Tarif",VLOOKUP($H51&amp;"/"&amp;$I51,Tariftab,4,FALSE)*IRWAZ/35,AT_Gehalt)*(Monate_vor_TE+Monate_nach_TE*(1+TE_Satz))</f>
        <v>25991.64</v>
      </c>
      <c r="N51" s="20">
        <f>$M51*$K51</f>
        <v>3118.9967999999999</v>
      </c>
      <c r="O51" s="20">
        <f>L51*12</f>
        <v>0</v>
      </c>
      <c r="P51" s="20">
        <f>IF(Tariftyp="AT",$M51/12*Bonus_AT+UGeld_AT,$M51/12*UG_WG_Faktor)</f>
        <v>2750.7819</v>
      </c>
      <c r="Q51" s="20">
        <f>IF(Tariftyp="Tarif",Tarif_EZ,0)</f>
        <v>150</v>
      </c>
      <c r="R51" s="20">
        <f>SUM($M51:$Q51)</f>
        <v>32011.418700000002</v>
      </c>
      <c r="S51" s="20">
        <f>IF($R51&lt;KVPV_BBG*12,$R51,KVPV_BBG*12)*KVPV_Satz+IF($R51&lt;RVAV_BBG*12,$R51,RVAV_BBG*12)*RVAV_Satz</f>
        <v>6403.884310935</v>
      </c>
      <c r="T51" s="20">
        <f>SUM($R51:$S51)</f>
        <v>38415.303010935</v>
      </c>
    </row>
    <row r="52" spans="1:20" outlineLevel="3" x14ac:dyDescent="0.25">
      <c r="A52">
        <v>3123</v>
      </c>
      <c r="B52" t="s">
        <v>137</v>
      </c>
      <c r="C52" t="s">
        <v>301</v>
      </c>
      <c r="D52" t="s">
        <v>15</v>
      </c>
      <c r="E52">
        <v>25000</v>
      </c>
      <c r="F52" t="s">
        <v>10</v>
      </c>
      <c r="G52">
        <v>35</v>
      </c>
      <c r="H52" t="s">
        <v>101</v>
      </c>
      <c r="I52" t="s">
        <v>12</v>
      </c>
      <c r="K52" s="22">
        <v>0.12</v>
      </c>
      <c r="M52" s="20">
        <f>IF(Tariftyp="Tarif",VLOOKUP($H52&amp;"/"&amp;$I52,Tariftab,4,FALSE)*IRWAZ/35,AT_Gehalt)*(Monate_vor_TE+Monate_nach_TE*(1+TE_Satz))</f>
        <v>28078.560000000001</v>
      </c>
      <c r="N52" s="20">
        <f>$M52*$K52</f>
        <v>3369.4272000000001</v>
      </c>
      <c r="O52" s="20">
        <f>L52*12</f>
        <v>0</v>
      </c>
      <c r="P52" s="20">
        <f>IF(Tariftyp="AT",$M52/12*Bonus_AT+UGeld_AT,$M52/12*UG_WG_Faktor)</f>
        <v>2971.6476000000002</v>
      </c>
      <c r="Q52" s="20">
        <f>IF(Tariftyp="Tarif",Tarif_EZ,0)</f>
        <v>150</v>
      </c>
      <c r="R52" s="20">
        <f>SUM($M52:$Q52)</f>
        <v>34569.6348</v>
      </c>
      <c r="S52" s="20">
        <f>IF($R52&lt;KVPV_BBG*12,$R52,KVPV_BBG*12)*KVPV_Satz+IF($R52&lt;RVAV_BBG*12,$R52,RVAV_BBG*12)*RVAV_Satz</f>
        <v>6915.6554417400002</v>
      </c>
      <c r="T52" s="20">
        <f>SUM($R52:$S52)</f>
        <v>41485.290241740004</v>
      </c>
    </row>
    <row r="53" spans="1:20" outlineLevel="2" x14ac:dyDescent="0.25">
      <c r="E53" s="49" t="s">
        <v>348</v>
      </c>
      <c r="M53" s="20"/>
      <c r="N53" s="20"/>
      <c r="O53" s="20"/>
      <c r="P53" s="20"/>
      <c r="Q53" s="20"/>
      <c r="R53" s="20"/>
      <c r="S53" s="20"/>
      <c r="T53" s="20">
        <f>SUBTOTAL(9,T41:T52)</f>
        <v>697390.42269886006</v>
      </c>
    </row>
    <row r="54" spans="1:20" outlineLevel="1" x14ac:dyDescent="0.25">
      <c r="A54">
        <f>SUBTOTAL(3,A41:A52)</f>
        <v>12</v>
      </c>
      <c r="E54" s="49" t="s">
        <v>370</v>
      </c>
      <c r="M54" s="20"/>
      <c r="N54" s="20"/>
      <c r="O54" s="20"/>
      <c r="P54" s="20"/>
      <c r="Q54" s="20"/>
      <c r="R54" s="20"/>
      <c r="S54" s="20"/>
      <c r="T54" s="20"/>
    </row>
    <row r="55" spans="1:20" outlineLevel="3" x14ac:dyDescent="0.25">
      <c r="A55">
        <v>1234</v>
      </c>
      <c r="B55" t="s">
        <v>132</v>
      </c>
      <c r="C55" t="s">
        <v>133</v>
      </c>
      <c r="D55" t="s">
        <v>134</v>
      </c>
      <c r="E55">
        <v>26000</v>
      </c>
      <c r="F55" t="s">
        <v>10</v>
      </c>
      <c r="G55">
        <v>40</v>
      </c>
      <c r="H55" t="s">
        <v>49</v>
      </c>
      <c r="I55" t="s">
        <v>12</v>
      </c>
      <c r="K55" s="22">
        <v>0.12</v>
      </c>
      <c r="M55" s="20">
        <f>IF(Tariftyp="Tarif",VLOOKUP($H55&amp;"/"&amp;$I55,Tariftab,4,FALSE)*IRWAZ/35,AT_Gehalt)*(Monate_vor_TE+Monate_nach_TE*(1+TE_Satz))</f>
        <v>44952.274285714288</v>
      </c>
      <c r="N55" s="20">
        <f>$M55*$K55</f>
        <v>5394.2729142857143</v>
      </c>
      <c r="O55" s="20">
        <f>L55*12</f>
        <v>0</v>
      </c>
      <c r="P55" s="20">
        <f>IF(Tariftyp="AT",$M55/12*Bonus_AT+UGeld_AT,$M55/12*UG_WG_Faktor)</f>
        <v>4757.4490285714292</v>
      </c>
      <c r="Q55" s="20">
        <f>IF(Tariftyp="Tarif",Tarif_EZ,0)</f>
        <v>150</v>
      </c>
      <c r="R55" s="20">
        <f>SUM($M55:$Q55)</f>
        <v>55253.996228571428</v>
      </c>
      <c r="S55" s="20">
        <f>IF($R55&lt;KVPV_BBG*12,$R55,KVPV_BBG*12)*KVPV_Satz+IF($R55&lt;RVAV_BBG*12,$R55,RVAV_BBG*12)*RVAV_Satz</f>
        <v>10279.518757611429</v>
      </c>
      <c r="T55" s="20">
        <f>SUM($R55:$S55)</f>
        <v>65533.514986182854</v>
      </c>
    </row>
    <row r="56" spans="1:20" outlineLevel="3" x14ac:dyDescent="0.25">
      <c r="A56">
        <v>2145</v>
      </c>
      <c r="B56" t="s">
        <v>58</v>
      </c>
      <c r="C56" t="s">
        <v>157</v>
      </c>
      <c r="D56" t="s">
        <v>134</v>
      </c>
      <c r="E56">
        <v>26000</v>
      </c>
      <c r="F56" t="s">
        <v>10</v>
      </c>
      <c r="G56">
        <v>35</v>
      </c>
      <c r="H56" t="s">
        <v>11</v>
      </c>
      <c r="I56" t="s">
        <v>12</v>
      </c>
      <c r="K56" s="22">
        <v>0.12</v>
      </c>
      <c r="M56" s="20">
        <f>IF(Tariftyp="Tarif",VLOOKUP($H56&amp;"/"&amp;$I56,Tariftab,4,FALSE)*IRWAZ/35,AT_Gehalt)*(Monate_vor_TE+Monate_nach_TE*(1+TE_Satz))</f>
        <v>31921.920000000002</v>
      </c>
      <c r="N56" s="20">
        <f>$M56*$K56</f>
        <v>3830.6304</v>
      </c>
      <c r="O56" s="20">
        <f>L56*12</f>
        <v>0</v>
      </c>
      <c r="P56" s="20">
        <f>IF(Tariftyp="AT",$M56/12*Bonus_AT+UGeld_AT,$M56/12*UG_WG_Faktor)</f>
        <v>3378.4032000000007</v>
      </c>
      <c r="Q56" s="20">
        <f>IF(Tariftyp="Tarif",Tarif_EZ,0)</f>
        <v>150</v>
      </c>
      <c r="R56" s="20">
        <f>SUM($M56:$Q56)</f>
        <v>39280.953600000001</v>
      </c>
      <c r="S56" s="20">
        <f>IF($R56&lt;KVPV_BBG*12,$R56,KVPV_BBG*12)*KVPV_Satz+IF($R56&lt;RVAV_BBG*12,$R56,RVAV_BBG*12)*RVAV_Satz</f>
        <v>7858.1547676800001</v>
      </c>
      <c r="T56" s="20">
        <f>SUM($R56:$S56)</f>
        <v>47139.108367680004</v>
      </c>
    </row>
    <row r="57" spans="1:20" outlineLevel="3" x14ac:dyDescent="0.25">
      <c r="A57">
        <v>2152</v>
      </c>
      <c r="B57" t="s">
        <v>158</v>
      </c>
      <c r="C57" t="s">
        <v>159</v>
      </c>
      <c r="D57" t="s">
        <v>134</v>
      </c>
      <c r="E57">
        <v>26000</v>
      </c>
      <c r="F57" t="s">
        <v>10</v>
      </c>
      <c r="G57">
        <v>35</v>
      </c>
      <c r="H57" t="s">
        <v>93</v>
      </c>
      <c r="I57" t="s">
        <v>12</v>
      </c>
      <c r="K57" s="22">
        <v>0.1</v>
      </c>
      <c r="M57" s="20">
        <f>IF(Tariftyp="Tarif",VLOOKUP($H57&amp;"/"&amp;$I57,Tariftab,4,FALSE)*IRWAZ/35,AT_Gehalt)*(Monate_vor_TE+Monate_nach_TE*(1+TE_Satz))</f>
        <v>35085.96</v>
      </c>
      <c r="N57" s="20">
        <f>$M57*$K57</f>
        <v>3508.596</v>
      </c>
      <c r="O57" s="20">
        <f>L57*12</f>
        <v>0</v>
      </c>
      <c r="P57" s="20">
        <f>IF(Tariftyp="AT",$M57/12*Bonus_AT+UGeld_AT,$M57/12*UG_WG_Faktor)</f>
        <v>3713.2640999999999</v>
      </c>
      <c r="Q57" s="20">
        <f>IF(Tariftyp="Tarif",Tarif_EZ,0)</f>
        <v>150</v>
      </c>
      <c r="R57" s="20">
        <f>SUM($M57:$Q57)</f>
        <v>42457.820099999997</v>
      </c>
      <c r="S57" s="20">
        <f>IF($R57&lt;KVPV_BBG*12,$R57,KVPV_BBG*12)*KVPV_Satz+IF($R57&lt;RVAV_BBG*12,$R57,RVAV_BBG*12)*RVAV_Satz</f>
        <v>8493.6869110049993</v>
      </c>
      <c r="T57" s="20">
        <f>SUM($R57:$S57)</f>
        <v>50951.507011005</v>
      </c>
    </row>
    <row r="58" spans="1:20" outlineLevel="3" x14ac:dyDescent="0.25">
      <c r="A58">
        <v>2209</v>
      </c>
      <c r="B58" t="s">
        <v>163</v>
      </c>
      <c r="C58" t="s">
        <v>164</v>
      </c>
      <c r="D58" t="s">
        <v>134</v>
      </c>
      <c r="E58">
        <v>26000</v>
      </c>
      <c r="F58" t="s">
        <v>10</v>
      </c>
      <c r="G58">
        <v>35</v>
      </c>
      <c r="H58" t="s">
        <v>101</v>
      </c>
      <c r="I58" t="s">
        <v>12</v>
      </c>
      <c r="K58" s="22">
        <v>0.1</v>
      </c>
      <c r="M58" s="20">
        <f>IF(Tariftyp="Tarif",VLOOKUP($H58&amp;"/"&amp;$I58,Tariftab,4,FALSE)*IRWAZ/35,AT_Gehalt)*(Monate_vor_TE+Monate_nach_TE*(1+TE_Satz))</f>
        <v>28078.560000000001</v>
      </c>
      <c r="N58" s="20">
        <f>$M58*$K58</f>
        <v>2807.8560000000002</v>
      </c>
      <c r="O58" s="20">
        <f>L58*12</f>
        <v>0</v>
      </c>
      <c r="P58" s="20">
        <f>IF(Tariftyp="AT",$M58/12*Bonus_AT+UGeld_AT,$M58/12*UG_WG_Faktor)</f>
        <v>2971.6476000000002</v>
      </c>
      <c r="Q58" s="20">
        <f>IF(Tariftyp="Tarif",Tarif_EZ,0)</f>
        <v>150</v>
      </c>
      <c r="R58" s="20">
        <f>SUM($M58:$Q58)</f>
        <v>34008.063600000001</v>
      </c>
      <c r="S58" s="20">
        <f>IF($R58&lt;KVPV_BBG*12,$R58,KVPV_BBG*12)*KVPV_Satz+IF($R58&lt;RVAV_BBG*12,$R58,RVAV_BBG*12)*RVAV_Satz</f>
        <v>6803.3131231800007</v>
      </c>
      <c r="T58" s="20">
        <f>SUM($R58:$S58)</f>
        <v>40811.376723180001</v>
      </c>
    </row>
    <row r="59" spans="1:20" outlineLevel="3" x14ac:dyDescent="0.25">
      <c r="A59">
        <v>2269</v>
      </c>
      <c r="B59" t="s">
        <v>81</v>
      </c>
      <c r="C59" t="s">
        <v>168</v>
      </c>
      <c r="D59" t="s">
        <v>134</v>
      </c>
      <c r="E59">
        <v>26000</v>
      </c>
      <c r="F59" t="s">
        <v>10</v>
      </c>
      <c r="G59">
        <v>35</v>
      </c>
      <c r="H59" t="s">
        <v>101</v>
      </c>
      <c r="I59" t="s">
        <v>12</v>
      </c>
      <c r="K59" s="22">
        <v>0.1</v>
      </c>
      <c r="M59" s="20">
        <f>IF(Tariftyp="Tarif",VLOOKUP($H59&amp;"/"&amp;$I59,Tariftab,4,FALSE)*IRWAZ/35,AT_Gehalt)*(Monate_vor_TE+Monate_nach_TE*(1+TE_Satz))</f>
        <v>28078.560000000001</v>
      </c>
      <c r="N59" s="20">
        <f>$M59*$K59</f>
        <v>2807.8560000000002</v>
      </c>
      <c r="O59" s="20">
        <f>L59*12</f>
        <v>0</v>
      </c>
      <c r="P59" s="20">
        <f>IF(Tariftyp="AT",$M59/12*Bonus_AT+UGeld_AT,$M59/12*UG_WG_Faktor)</f>
        <v>2971.6476000000002</v>
      </c>
      <c r="Q59" s="20">
        <f>IF(Tariftyp="Tarif",Tarif_EZ,0)</f>
        <v>150</v>
      </c>
      <c r="R59" s="20">
        <f>SUM($M59:$Q59)</f>
        <v>34008.063600000001</v>
      </c>
      <c r="S59" s="20">
        <f>IF($R59&lt;KVPV_BBG*12,$R59,KVPV_BBG*12)*KVPV_Satz+IF($R59&lt;RVAV_BBG*12,$R59,RVAV_BBG*12)*RVAV_Satz</f>
        <v>6803.3131231800007</v>
      </c>
      <c r="T59" s="20">
        <f>SUM($R59:$S59)</f>
        <v>40811.376723180001</v>
      </c>
    </row>
    <row r="60" spans="1:20" outlineLevel="3" x14ac:dyDescent="0.25">
      <c r="A60">
        <v>2342</v>
      </c>
      <c r="B60" t="s">
        <v>173</v>
      </c>
      <c r="C60" t="s">
        <v>174</v>
      </c>
      <c r="D60" t="s">
        <v>134</v>
      </c>
      <c r="E60">
        <v>26000</v>
      </c>
      <c r="F60" t="s">
        <v>10</v>
      </c>
      <c r="G60">
        <v>35</v>
      </c>
      <c r="H60" t="s">
        <v>79</v>
      </c>
      <c r="I60" t="s">
        <v>12</v>
      </c>
      <c r="K60" s="22">
        <v>0.11</v>
      </c>
      <c r="M60" s="20">
        <f>IF(Tariftyp="Tarif",VLOOKUP($H60&amp;"/"&amp;$I60,Tariftab,4,FALSE)*IRWAZ/35,AT_Gehalt)*(Monate_vor_TE+Monate_nach_TE*(1+TE_Satz))</f>
        <v>25991.64</v>
      </c>
      <c r="N60" s="20">
        <f>$M60*$K60</f>
        <v>2859.0803999999998</v>
      </c>
      <c r="O60" s="20">
        <f>L60*12</f>
        <v>0</v>
      </c>
      <c r="P60" s="20">
        <f>IF(Tariftyp="AT",$M60/12*Bonus_AT+UGeld_AT,$M60/12*UG_WG_Faktor)</f>
        <v>2750.7819</v>
      </c>
      <c r="Q60" s="20">
        <f>IF(Tariftyp="Tarif",Tarif_EZ,0)</f>
        <v>150</v>
      </c>
      <c r="R60" s="20">
        <f>SUM($M60:$Q60)</f>
        <v>31751.5023</v>
      </c>
      <c r="S60" s="20">
        <f>IF($R60&lt;KVPV_BBG*12,$R60,KVPV_BBG*12)*KVPV_Satz+IF($R60&lt;RVAV_BBG*12,$R60,RVAV_BBG*12)*RVAV_Satz</f>
        <v>6351.8880351150001</v>
      </c>
      <c r="T60" s="20">
        <f>SUM($R60:$S60)</f>
        <v>38103.390335115</v>
      </c>
    </row>
    <row r="61" spans="1:20" outlineLevel="3" x14ac:dyDescent="0.25">
      <c r="A61">
        <v>2372</v>
      </c>
      <c r="B61" t="s">
        <v>175</v>
      </c>
      <c r="C61" t="s">
        <v>176</v>
      </c>
      <c r="D61" t="s">
        <v>134</v>
      </c>
      <c r="E61">
        <v>26000</v>
      </c>
      <c r="F61" t="s">
        <v>10</v>
      </c>
      <c r="G61">
        <v>35</v>
      </c>
      <c r="H61" t="s">
        <v>61</v>
      </c>
      <c r="I61" t="s">
        <v>76</v>
      </c>
      <c r="K61" s="22">
        <v>0.12</v>
      </c>
      <c r="M61" s="20">
        <f>IF(Tariftyp="Tarif",VLOOKUP($H61&amp;"/"&amp;$I61,Tariftab,4,FALSE)*IRWAZ/35,AT_Gehalt)*(Monate_vor_TE+Monate_nach_TE*(1+TE_Satz))</f>
        <v>64339.56</v>
      </c>
      <c r="N61" s="20">
        <f>$M61*$K61</f>
        <v>7720.7471999999998</v>
      </c>
      <c r="O61" s="20">
        <f>L61*12</f>
        <v>0</v>
      </c>
      <c r="P61" s="20">
        <f>IF(Tariftyp="AT",$M61/12*Bonus_AT+UGeld_AT,$M61/12*UG_WG_Faktor)</f>
        <v>6809.2701000000006</v>
      </c>
      <c r="Q61" s="20">
        <f>IF(Tariftyp="Tarif",Tarif_EZ,0)</f>
        <v>150</v>
      </c>
      <c r="R61" s="20">
        <f>SUM($M61:$Q61)</f>
        <v>79019.57729999999</v>
      </c>
      <c r="S61" s="20">
        <f>IF($R61&lt;KVPV_BBG*12,$R61,KVPV_BBG*12)*KVPV_Satz+IF($R61&lt;RVAV_BBG*12,$R61,RVAV_BBG*12)*RVAV_Satz</f>
        <v>11680.785</v>
      </c>
      <c r="T61" s="20">
        <f>SUM($R61:$S61)</f>
        <v>90700.362299999993</v>
      </c>
    </row>
    <row r="62" spans="1:20" outlineLevel="3" x14ac:dyDescent="0.25">
      <c r="A62">
        <v>2399</v>
      </c>
      <c r="B62" t="s">
        <v>161</v>
      </c>
      <c r="C62" t="s">
        <v>178</v>
      </c>
      <c r="D62" t="s">
        <v>134</v>
      </c>
      <c r="E62">
        <v>26000</v>
      </c>
      <c r="F62" t="s">
        <v>10</v>
      </c>
      <c r="G62">
        <v>35</v>
      </c>
      <c r="H62" t="s">
        <v>11</v>
      </c>
      <c r="I62" t="s">
        <v>12</v>
      </c>
      <c r="K62" s="22">
        <v>0.09</v>
      </c>
      <c r="M62" s="20">
        <f>IF(Tariftyp="Tarif",VLOOKUP($H62&amp;"/"&amp;$I62,Tariftab,4,FALSE)*IRWAZ/35,AT_Gehalt)*(Monate_vor_TE+Monate_nach_TE*(1+TE_Satz))</f>
        <v>31921.920000000002</v>
      </c>
      <c r="N62" s="20">
        <f>$M62*$K62</f>
        <v>2872.9728</v>
      </c>
      <c r="O62" s="20">
        <f>L62*12</f>
        <v>0</v>
      </c>
      <c r="P62" s="20">
        <f>IF(Tariftyp="AT",$M62/12*Bonus_AT+UGeld_AT,$M62/12*UG_WG_Faktor)</f>
        <v>3378.4032000000007</v>
      </c>
      <c r="Q62" s="20">
        <f>IF(Tariftyp="Tarif",Tarif_EZ,0)</f>
        <v>150</v>
      </c>
      <c r="R62" s="20">
        <f>SUM($M62:$Q62)</f>
        <v>38323.296000000002</v>
      </c>
      <c r="S62" s="20">
        <f>IF($R62&lt;KVPV_BBG*12,$R62,KVPV_BBG*12)*KVPV_Satz+IF($R62&lt;RVAV_BBG*12,$R62,RVAV_BBG*12)*RVAV_Satz</f>
        <v>7666.5753648000009</v>
      </c>
      <c r="T62" s="20">
        <f>SUM($R62:$S62)</f>
        <v>45989.871364800005</v>
      </c>
    </row>
    <row r="63" spans="1:20" outlineLevel="3" x14ac:dyDescent="0.25">
      <c r="A63">
        <v>2429</v>
      </c>
      <c r="B63" t="s">
        <v>180</v>
      </c>
      <c r="C63" t="s">
        <v>181</v>
      </c>
      <c r="D63" t="s">
        <v>134</v>
      </c>
      <c r="E63">
        <v>26000</v>
      </c>
      <c r="F63" t="s">
        <v>10</v>
      </c>
      <c r="G63">
        <v>35</v>
      </c>
      <c r="H63" t="s">
        <v>93</v>
      </c>
      <c r="I63" t="s">
        <v>12</v>
      </c>
      <c r="K63" s="22">
        <v>0.11</v>
      </c>
      <c r="L63" s="21">
        <v>223</v>
      </c>
      <c r="M63" s="20">
        <f>IF(Tariftyp="Tarif",VLOOKUP($H63&amp;"/"&amp;$I63,Tariftab,4,FALSE)*IRWAZ/35,AT_Gehalt)*(Monate_vor_TE+Monate_nach_TE*(1+TE_Satz))</f>
        <v>35085.96</v>
      </c>
      <c r="N63" s="20">
        <f>$M63*$K63</f>
        <v>3859.4555999999998</v>
      </c>
      <c r="O63" s="20">
        <f>L63*12</f>
        <v>2676</v>
      </c>
      <c r="P63" s="20">
        <f>IF(Tariftyp="AT",$M63/12*Bonus_AT+UGeld_AT,$M63/12*UG_WG_Faktor)</f>
        <v>3713.2640999999999</v>
      </c>
      <c r="Q63" s="20">
        <f>IF(Tariftyp="Tarif",Tarif_EZ,0)</f>
        <v>150</v>
      </c>
      <c r="R63" s="20">
        <f>SUM($M63:$Q63)</f>
        <v>45484.679700000001</v>
      </c>
      <c r="S63" s="20">
        <f>IF($R63&lt;KVPV_BBG*12,$R63,KVPV_BBG*12)*KVPV_Satz+IF($R63&lt;RVAV_BBG*12,$R63,RVAV_BBG*12)*RVAV_Satz</f>
        <v>9099.2101739850004</v>
      </c>
      <c r="T63" s="20">
        <f>SUM($R63:$S63)</f>
        <v>54583.889873984997</v>
      </c>
    </row>
    <row r="64" spans="1:20" outlineLevel="3" x14ac:dyDescent="0.25">
      <c r="A64">
        <v>2430</v>
      </c>
      <c r="B64" t="s">
        <v>182</v>
      </c>
      <c r="C64" t="s">
        <v>183</v>
      </c>
      <c r="D64" t="s">
        <v>134</v>
      </c>
      <c r="E64">
        <v>26000</v>
      </c>
      <c r="F64" t="s">
        <v>10</v>
      </c>
      <c r="G64">
        <v>35</v>
      </c>
      <c r="H64" t="s">
        <v>16</v>
      </c>
      <c r="I64" t="s">
        <v>12</v>
      </c>
      <c r="K64" s="22">
        <v>0.09</v>
      </c>
      <c r="M64" s="20">
        <f>IF(Tariftyp="Tarif",VLOOKUP($H64&amp;"/"&amp;$I64,Tariftab,4,FALSE)*IRWAZ/35,AT_Gehalt)*(Monate_vor_TE+Monate_nach_TE*(1+TE_Satz))</f>
        <v>26530.2</v>
      </c>
      <c r="N64" s="20">
        <f>$M64*$K64</f>
        <v>2387.7179999999998</v>
      </c>
      <c r="O64" s="20">
        <f>L64*12</f>
        <v>0</v>
      </c>
      <c r="P64" s="20">
        <f>IF(Tariftyp="AT",$M64/12*Bonus_AT+UGeld_AT,$M64/12*UG_WG_Faktor)</f>
        <v>2807.7795000000001</v>
      </c>
      <c r="Q64" s="20">
        <f>IF(Tariftyp="Tarif",Tarif_EZ,0)</f>
        <v>150</v>
      </c>
      <c r="R64" s="20">
        <f>SUM($M64:$Q64)</f>
        <v>31875.697500000002</v>
      </c>
      <c r="S64" s="20">
        <f>IF($R64&lt;KVPV_BBG*12,$R64,KVPV_BBG*12)*KVPV_Satz+IF($R64&lt;RVAV_BBG*12,$R64,RVAV_BBG*12)*RVAV_Satz</f>
        <v>6376.7332848750011</v>
      </c>
      <c r="T64" s="20">
        <f>SUM($R64:$S64)</f>
        <v>38252.430784875003</v>
      </c>
    </row>
    <row r="65" spans="1:20" outlineLevel="3" x14ac:dyDescent="0.25">
      <c r="A65">
        <v>2444</v>
      </c>
      <c r="B65" t="s">
        <v>23</v>
      </c>
      <c r="C65" t="s">
        <v>184</v>
      </c>
      <c r="D65" t="s">
        <v>134</v>
      </c>
      <c r="E65">
        <v>26000</v>
      </c>
      <c r="F65" t="s">
        <v>10</v>
      </c>
      <c r="G65">
        <v>35</v>
      </c>
      <c r="H65" t="s">
        <v>79</v>
      </c>
      <c r="I65" t="s">
        <v>12</v>
      </c>
      <c r="K65" s="22">
        <v>0.09</v>
      </c>
      <c r="L65" s="21">
        <v>208</v>
      </c>
      <c r="M65" s="20">
        <f>IF(Tariftyp="Tarif",VLOOKUP($H65&amp;"/"&amp;$I65,Tariftab,4,FALSE)*IRWAZ/35,AT_Gehalt)*(Monate_vor_TE+Monate_nach_TE*(1+TE_Satz))</f>
        <v>25991.64</v>
      </c>
      <c r="N65" s="20">
        <f>$M65*$K65</f>
        <v>2339.2475999999997</v>
      </c>
      <c r="O65" s="20">
        <f>L65*12</f>
        <v>2496</v>
      </c>
      <c r="P65" s="20">
        <f>IF(Tariftyp="AT",$M65/12*Bonus_AT+UGeld_AT,$M65/12*UG_WG_Faktor)</f>
        <v>2750.7819</v>
      </c>
      <c r="Q65" s="20">
        <f>IF(Tariftyp="Tarif",Tarif_EZ,0)</f>
        <v>150</v>
      </c>
      <c r="R65" s="20">
        <f>SUM($M65:$Q65)</f>
        <v>33727.669499999996</v>
      </c>
      <c r="S65" s="20">
        <f>IF($R65&lt;KVPV_BBG*12,$R65,KVPV_BBG*12)*KVPV_Satz+IF($R65&lt;RVAV_BBG*12,$R65,RVAV_BBG*12)*RVAV_Satz</f>
        <v>6747.2202834749996</v>
      </c>
      <c r="T65" s="20">
        <f>SUM($R65:$S65)</f>
        <v>40474.889783474995</v>
      </c>
    </row>
    <row r="66" spans="1:20" outlineLevel="3" x14ac:dyDescent="0.25">
      <c r="A66">
        <v>2449</v>
      </c>
      <c r="B66" t="s">
        <v>190</v>
      </c>
      <c r="C66" t="s">
        <v>191</v>
      </c>
      <c r="D66" t="s">
        <v>134</v>
      </c>
      <c r="E66">
        <v>26000</v>
      </c>
      <c r="F66" t="s">
        <v>10</v>
      </c>
      <c r="G66">
        <v>35</v>
      </c>
      <c r="H66" t="s">
        <v>61</v>
      </c>
      <c r="I66" t="s">
        <v>76</v>
      </c>
      <c r="K66" s="22">
        <v>0.1</v>
      </c>
      <c r="M66" s="20">
        <f>IF(Tariftyp="Tarif",VLOOKUP($H66&amp;"/"&amp;$I66,Tariftab,4,FALSE)*IRWAZ/35,AT_Gehalt)*(Monate_vor_TE+Monate_nach_TE*(1+TE_Satz))</f>
        <v>64339.56</v>
      </c>
      <c r="N66" s="20">
        <f>$M66*$K66</f>
        <v>6433.9560000000001</v>
      </c>
      <c r="O66" s="20">
        <f>L66*12</f>
        <v>0</v>
      </c>
      <c r="P66" s="20">
        <f>IF(Tariftyp="AT",$M66/12*Bonus_AT+UGeld_AT,$M66/12*UG_WG_Faktor)</f>
        <v>6809.2701000000006</v>
      </c>
      <c r="Q66" s="20">
        <f>IF(Tariftyp="Tarif",Tarif_EZ,0)</f>
        <v>150</v>
      </c>
      <c r="R66" s="20">
        <f>SUM($M66:$Q66)</f>
        <v>77732.786099999998</v>
      </c>
      <c r="S66" s="20">
        <f>IF($R66&lt;KVPV_BBG*12,$R66,KVPV_BBG*12)*KVPV_Satz+IF($R66&lt;RVAV_BBG*12,$R66,RVAV_BBG*12)*RVAV_Satz</f>
        <v>11680.785</v>
      </c>
      <c r="T66" s="20">
        <f>SUM($R66:$S66)</f>
        <v>89413.571100000001</v>
      </c>
    </row>
    <row r="67" spans="1:20" outlineLevel="3" x14ac:dyDescent="0.25">
      <c r="A67">
        <v>2477</v>
      </c>
      <c r="B67" t="s">
        <v>198</v>
      </c>
      <c r="C67" t="s">
        <v>199</v>
      </c>
      <c r="D67" t="s">
        <v>134</v>
      </c>
      <c r="E67">
        <v>26000</v>
      </c>
      <c r="F67" t="s">
        <v>10</v>
      </c>
      <c r="G67">
        <v>35</v>
      </c>
      <c r="H67" t="s">
        <v>16</v>
      </c>
      <c r="I67" t="s">
        <v>12</v>
      </c>
      <c r="K67" s="22">
        <v>0.12</v>
      </c>
      <c r="L67" s="21">
        <v>189</v>
      </c>
      <c r="M67" s="20">
        <f>IF(Tariftyp="Tarif",VLOOKUP($H67&amp;"/"&amp;$I67,Tariftab,4,FALSE)*IRWAZ/35,AT_Gehalt)*(Monate_vor_TE+Monate_nach_TE*(1+TE_Satz))</f>
        <v>26530.2</v>
      </c>
      <c r="N67" s="20">
        <f>$M67*$K67</f>
        <v>3183.6239999999998</v>
      </c>
      <c r="O67" s="20">
        <f>L67*12</f>
        <v>2268</v>
      </c>
      <c r="P67" s="20">
        <f>IF(Tariftyp="AT",$M67/12*Bonus_AT+UGeld_AT,$M67/12*UG_WG_Faktor)</f>
        <v>2807.7795000000001</v>
      </c>
      <c r="Q67" s="20">
        <f>IF(Tariftyp="Tarif",Tarif_EZ,0)</f>
        <v>150</v>
      </c>
      <c r="R67" s="20">
        <f>SUM($M67:$Q67)</f>
        <v>34939.603499999997</v>
      </c>
      <c r="S67" s="20">
        <f>IF($R67&lt;KVPV_BBG*12,$R67,KVPV_BBG*12)*KVPV_Satz+IF($R67&lt;RVAV_BBG*12,$R67,RVAV_BBG*12)*RVAV_Satz</f>
        <v>6989.667680175</v>
      </c>
      <c r="T67" s="20">
        <f>SUM($R67:$S67)</f>
        <v>41929.271180174997</v>
      </c>
    </row>
    <row r="68" spans="1:20" outlineLevel="3" x14ac:dyDescent="0.25">
      <c r="A68">
        <v>2522</v>
      </c>
      <c r="B68" t="s">
        <v>201</v>
      </c>
      <c r="C68" t="s">
        <v>202</v>
      </c>
      <c r="D68" t="s">
        <v>134</v>
      </c>
      <c r="E68">
        <v>26000</v>
      </c>
      <c r="F68" t="s">
        <v>10</v>
      </c>
      <c r="G68">
        <v>35</v>
      </c>
      <c r="H68" t="s">
        <v>49</v>
      </c>
      <c r="I68" t="s">
        <v>12</v>
      </c>
      <c r="K68" s="22">
        <v>0.08</v>
      </c>
      <c r="M68" s="20">
        <f>IF(Tariftyp="Tarif",VLOOKUP($H68&amp;"/"&amp;$I68,Tariftab,4,FALSE)*IRWAZ/35,AT_Gehalt)*(Monate_vor_TE+Monate_nach_TE*(1+TE_Satz))</f>
        <v>39333.24</v>
      </c>
      <c r="N68" s="20">
        <f>$M68*$K68</f>
        <v>3146.6592000000001</v>
      </c>
      <c r="O68" s="20">
        <f>L68*12</f>
        <v>0</v>
      </c>
      <c r="P68" s="20">
        <f>IF(Tariftyp="AT",$M68/12*Bonus_AT+UGeld_AT,$M68/12*UG_WG_Faktor)</f>
        <v>4162.7678999999998</v>
      </c>
      <c r="Q68" s="20">
        <f>IF(Tariftyp="Tarif",Tarif_EZ,0)</f>
        <v>150</v>
      </c>
      <c r="R68" s="20">
        <f>SUM($M68:$Q68)</f>
        <v>46792.667099999999</v>
      </c>
      <c r="S68" s="20">
        <f>IF($R68&lt;KVPV_BBG*12,$R68,KVPV_BBG*12)*KVPV_Satz+IF($R68&lt;RVAV_BBG*12,$R68,RVAV_BBG*12)*RVAV_Satz</f>
        <v>9287.0048508300006</v>
      </c>
      <c r="T68" s="20">
        <f>SUM($R68:$S68)</f>
        <v>56079.671950830001</v>
      </c>
    </row>
    <row r="69" spans="1:20" outlineLevel="3" x14ac:dyDescent="0.25">
      <c r="A69">
        <v>2532</v>
      </c>
      <c r="B69" t="s">
        <v>205</v>
      </c>
      <c r="C69" t="s">
        <v>206</v>
      </c>
      <c r="D69" t="s">
        <v>134</v>
      </c>
      <c r="E69">
        <v>26000</v>
      </c>
      <c r="F69" t="s">
        <v>10</v>
      </c>
      <c r="G69">
        <v>35</v>
      </c>
      <c r="H69" t="s">
        <v>93</v>
      </c>
      <c r="I69" t="s">
        <v>12</v>
      </c>
      <c r="K69" s="22">
        <v>0.08</v>
      </c>
      <c r="M69" s="20">
        <f>IF(Tariftyp="Tarif",VLOOKUP($H69&amp;"/"&amp;$I69,Tariftab,4,FALSE)*IRWAZ/35,AT_Gehalt)*(Monate_vor_TE+Monate_nach_TE*(1+TE_Satz))</f>
        <v>35085.96</v>
      </c>
      <c r="N69" s="20">
        <f>$M69*$K69</f>
        <v>2806.8768</v>
      </c>
      <c r="O69" s="20">
        <f>L69*12</f>
        <v>0</v>
      </c>
      <c r="P69" s="20">
        <f>IF(Tariftyp="AT",$M69/12*Bonus_AT+UGeld_AT,$M69/12*UG_WG_Faktor)</f>
        <v>3713.2640999999999</v>
      </c>
      <c r="Q69" s="20">
        <f>IF(Tariftyp="Tarif",Tarif_EZ,0)</f>
        <v>150</v>
      </c>
      <c r="R69" s="20">
        <f>SUM($M69:$Q69)</f>
        <v>41756.100899999998</v>
      </c>
      <c r="S69" s="20">
        <f>IF($R69&lt;KVPV_BBG*12,$R69,KVPV_BBG*12)*KVPV_Satz+IF($R69&lt;RVAV_BBG*12,$R69,RVAV_BBG*12)*RVAV_Satz</f>
        <v>8353.3079850449994</v>
      </c>
      <c r="T69" s="20">
        <f>SUM($R69:$S69)</f>
        <v>50109.408885044999</v>
      </c>
    </row>
    <row r="70" spans="1:20" outlineLevel="3" x14ac:dyDescent="0.25">
      <c r="A70">
        <v>2539</v>
      </c>
      <c r="B70" t="s">
        <v>32</v>
      </c>
      <c r="C70" t="s">
        <v>209</v>
      </c>
      <c r="D70" t="s">
        <v>134</v>
      </c>
      <c r="E70">
        <v>26000</v>
      </c>
      <c r="F70" t="s">
        <v>10</v>
      </c>
      <c r="G70">
        <v>35</v>
      </c>
      <c r="H70" t="s">
        <v>61</v>
      </c>
      <c r="I70" t="s">
        <v>76</v>
      </c>
      <c r="K70" s="22">
        <v>0.08</v>
      </c>
      <c r="L70" s="21">
        <v>86</v>
      </c>
      <c r="M70" s="20">
        <f>IF(Tariftyp="Tarif",VLOOKUP($H70&amp;"/"&amp;$I70,Tariftab,4,FALSE)*IRWAZ/35,AT_Gehalt)*(Monate_vor_TE+Monate_nach_TE*(1+TE_Satz))</f>
        <v>64339.56</v>
      </c>
      <c r="N70" s="20">
        <f>$M70*$K70</f>
        <v>5147.1647999999996</v>
      </c>
      <c r="O70" s="20">
        <f>L70*12</f>
        <v>1032</v>
      </c>
      <c r="P70" s="20">
        <f>IF(Tariftyp="AT",$M70/12*Bonus_AT+UGeld_AT,$M70/12*UG_WG_Faktor)</f>
        <v>6809.2701000000006</v>
      </c>
      <c r="Q70" s="20">
        <f>IF(Tariftyp="Tarif",Tarif_EZ,0)</f>
        <v>150</v>
      </c>
      <c r="R70" s="20">
        <f>SUM($M70:$Q70)</f>
        <v>77477.994899999991</v>
      </c>
      <c r="S70" s="20">
        <f>IF($R70&lt;KVPV_BBG*12,$R70,KVPV_BBG*12)*KVPV_Satz+IF($R70&lt;RVAV_BBG*12,$R70,RVAV_BBG*12)*RVAV_Satz</f>
        <v>11680.785</v>
      </c>
      <c r="T70" s="20">
        <f>SUM($R70:$S70)</f>
        <v>89158.779899999994</v>
      </c>
    </row>
    <row r="71" spans="1:20" outlineLevel="3" x14ac:dyDescent="0.25">
      <c r="A71">
        <v>2541</v>
      </c>
      <c r="B71" t="s">
        <v>32</v>
      </c>
      <c r="C71" t="s">
        <v>210</v>
      </c>
      <c r="D71" t="s">
        <v>134</v>
      </c>
      <c r="E71">
        <v>26000</v>
      </c>
      <c r="F71" t="s">
        <v>10</v>
      </c>
      <c r="G71">
        <v>35</v>
      </c>
      <c r="H71" t="s">
        <v>39</v>
      </c>
      <c r="I71" t="s">
        <v>12</v>
      </c>
      <c r="K71" s="22">
        <v>0.11</v>
      </c>
      <c r="M71" s="20">
        <f>IF(Tariftyp="Tarif",VLOOKUP($H71&amp;"/"&amp;$I71,Tariftab,4,FALSE)*IRWAZ/35,AT_Gehalt)*(Monate_vor_TE+Monate_nach_TE*(1+TE_Satz))</f>
        <v>29535.119999999999</v>
      </c>
      <c r="N71" s="20">
        <f>$M71*$K71</f>
        <v>3248.8631999999998</v>
      </c>
      <c r="O71" s="20">
        <f>L71*12</f>
        <v>0</v>
      </c>
      <c r="P71" s="20">
        <f>IF(Tariftyp="AT",$M71/12*Bonus_AT+UGeld_AT,$M71/12*UG_WG_Faktor)</f>
        <v>3125.8001999999997</v>
      </c>
      <c r="Q71" s="20">
        <f>IF(Tariftyp="Tarif",Tarif_EZ,0)</f>
        <v>150</v>
      </c>
      <c r="R71" s="20">
        <f>SUM($M71:$Q71)</f>
        <v>36059.7834</v>
      </c>
      <c r="S71" s="20">
        <f>IF($R71&lt;KVPV_BBG*12,$R71,KVPV_BBG*12)*KVPV_Satz+IF($R71&lt;RVAV_BBG*12,$R71,RVAV_BBG*12)*RVAV_Satz</f>
        <v>7213.7596691700001</v>
      </c>
      <c r="T71" s="20">
        <f>SUM($R71:$S71)</f>
        <v>43273.543069170002</v>
      </c>
    </row>
    <row r="72" spans="1:20" outlineLevel="3" x14ac:dyDescent="0.25">
      <c r="A72">
        <v>2545</v>
      </c>
      <c r="B72" t="s">
        <v>65</v>
      </c>
      <c r="C72" t="s">
        <v>211</v>
      </c>
      <c r="D72" t="s">
        <v>134</v>
      </c>
      <c r="E72">
        <v>26000</v>
      </c>
      <c r="F72" t="s">
        <v>10</v>
      </c>
      <c r="G72">
        <v>35</v>
      </c>
      <c r="H72" t="s">
        <v>52</v>
      </c>
      <c r="I72" t="s">
        <v>12</v>
      </c>
      <c r="K72" s="22">
        <v>0.08</v>
      </c>
      <c r="L72" s="21">
        <v>244</v>
      </c>
      <c r="M72" s="20">
        <f>IF(Tariftyp="Tarif",VLOOKUP($H72&amp;"/"&amp;$I72,Tariftab,4,FALSE)*IRWAZ/35,AT_Gehalt)*(Monate_vor_TE+Monate_nach_TE*(1+TE_Satz))</f>
        <v>24994.080000000002</v>
      </c>
      <c r="N72" s="20">
        <f>$M72*$K72</f>
        <v>1999.5264000000002</v>
      </c>
      <c r="O72" s="20">
        <f>L72*12</f>
        <v>2928</v>
      </c>
      <c r="P72" s="20">
        <f>IF(Tariftyp="AT",$M72/12*Bonus_AT+UGeld_AT,$M72/12*UG_WG_Faktor)</f>
        <v>2645.2068000000004</v>
      </c>
      <c r="Q72" s="20">
        <f>IF(Tariftyp="Tarif",Tarif_EZ,0)</f>
        <v>150</v>
      </c>
      <c r="R72" s="20">
        <f>SUM($M72:$Q72)</f>
        <v>32716.813200000001</v>
      </c>
      <c r="S72" s="20">
        <f>IF($R72&lt;KVPV_BBG*12,$R72,KVPV_BBG*12)*KVPV_Satz+IF($R72&lt;RVAV_BBG*12,$R72,RVAV_BBG*12)*RVAV_Satz</f>
        <v>6544.9984806600005</v>
      </c>
      <c r="T72" s="20">
        <f>SUM($R72:$S72)</f>
        <v>39261.811680660001</v>
      </c>
    </row>
    <row r="73" spans="1:20" outlineLevel="3" x14ac:dyDescent="0.25">
      <c r="A73">
        <v>2564</v>
      </c>
      <c r="B73" t="s">
        <v>13</v>
      </c>
      <c r="C73" t="s">
        <v>219</v>
      </c>
      <c r="D73" t="s">
        <v>134</v>
      </c>
      <c r="E73">
        <v>26000</v>
      </c>
      <c r="F73" t="s">
        <v>10</v>
      </c>
      <c r="G73">
        <v>35</v>
      </c>
      <c r="H73" t="s">
        <v>11</v>
      </c>
      <c r="I73" t="s">
        <v>12</v>
      </c>
      <c r="K73" s="22">
        <v>0.12</v>
      </c>
      <c r="M73" s="20">
        <f>IF(Tariftyp="Tarif",VLOOKUP($H73&amp;"/"&amp;$I73,Tariftab,4,FALSE)*IRWAZ/35,AT_Gehalt)*(Monate_vor_TE+Monate_nach_TE*(1+TE_Satz))</f>
        <v>31921.920000000002</v>
      </c>
      <c r="N73" s="20">
        <f>$M73*$K73</f>
        <v>3830.6304</v>
      </c>
      <c r="O73" s="20">
        <f>L73*12</f>
        <v>0</v>
      </c>
      <c r="P73" s="20">
        <f>IF(Tariftyp="AT",$M73/12*Bonus_AT+UGeld_AT,$M73/12*UG_WG_Faktor)</f>
        <v>3378.4032000000007</v>
      </c>
      <c r="Q73" s="20">
        <f>IF(Tariftyp="Tarif",Tarif_EZ,0)</f>
        <v>150</v>
      </c>
      <c r="R73" s="20">
        <f>SUM($M73:$Q73)</f>
        <v>39280.953600000001</v>
      </c>
      <c r="S73" s="20">
        <f>IF($R73&lt;KVPV_BBG*12,$R73,KVPV_BBG*12)*KVPV_Satz+IF($R73&lt;RVAV_BBG*12,$R73,RVAV_BBG*12)*RVAV_Satz</f>
        <v>7858.1547676800001</v>
      </c>
      <c r="T73" s="20">
        <f>SUM($R73:$S73)</f>
        <v>47139.108367680004</v>
      </c>
    </row>
    <row r="74" spans="1:20" outlineLevel="3" x14ac:dyDescent="0.25">
      <c r="A74">
        <v>2567</v>
      </c>
      <c r="B74" t="s">
        <v>119</v>
      </c>
      <c r="C74" t="s">
        <v>220</v>
      </c>
      <c r="D74" t="s">
        <v>134</v>
      </c>
      <c r="E74">
        <v>26000</v>
      </c>
      <c r="F74" t="s">
        <v>10</v>
      </c>
      <c r="G74">
        <v>35</v>
      </c>
      <c r="H74" t="s">
        <v>79</v>
      </c>
      <c r="I74" t="s">
        <v>12</v>
      </c>
      <c r="K74" s="22">
        <v>0.11</v>
      </c>
      <c r="M74" s="20">
        <f>IF(Tariftyp="Tarif",VLOOKUP($H74&amp;"/"&amp;$I74,Tariftab,4,FALSE)*IRWAZ/35,AT_Gehalt)*(Monate_vor_TE+Monate_nach_TE*(1+TE_Satz))</f>
        <v>25991.64</v>
      </c>
      <c r="N74" s="20">
        <f>$M74*$K74</f>
        <v>2859.0803999999998</v>
      </c>
      <c r="O74" s="20">
        <f>L74*12</f>
        <v>0</v>
      </c>
      <c r="P74" s="20">
        <f>IF(Tariftyp="AT",$M74/12*Bonus_AT+UGeld_AT,$M74/12*UG_WG_Faktor)</f>
        <v>2750.7819</v>
      </c>
      <c r="Q74" s="20">
        <f>IF(Tariftyp="Tarif",Tarif_EZ,0)</f>
        <v>150</v>
      </c>
      <c r="R74" s="20">
        <f>SUM($M74:$Q74)</f>
        <v>31751.5023</v>
      </c>
      <c r="S74" s="20">
        <f>IF($R74&lt;KVPV_BBG*12,$R74,KVPV_BBG*12)*KVPV_Satz+IF($R74&lt;RVAV_BBG*12,$R74,RVAV_BBG*12)*RVAV_Satz</f>
        <v>6351.8880351150001</v>
      </c>
      <c r="T74" s="20">
        <f>SUM($R74:$S74)</f>
        <v>38103.390335115</v>
      </c>
    </row>
    <row r="75" spans="1:20" outlineLevel="3" x14ac:dyDescent="0.25">
      <c r="A75">
        <v>2570</v>
      </c>
      <c r="B75" t="s">
        <v>13</v>
      </c>
      <c r="C75" t="s">
        <v>220</v>
      </c>
      <c r="D75" t="s">
        <v>134</v>
      </c>
      <c r="E75">
        <v>26000</v>
      </c>
      <c r="F75" t="s">
        <v>10</v>
      </c>
      <c r="G75">
        <v>35</v>
      </c>
      <c r="H75" t="s">
        <v>79</v>
      </c>
      <c r="I75" t="s">
        <v>12</v>
      </c>
      <c r="K75" s="22">
        <v>0.08</v>
      </c>
      <c r="L75" s="21">
        <v>136</v>
      </c>
      <c r="M75" s="20">
        <f>IF(Tariftyp="Tarif",VLOOKUP($H75&amp;"/"&amp;$I75,Tariftab,4,FALSE)*IRWAZ/35,AT_Gehalt)*(Monate_vor_TE+Monate_nach_TE*(1+TE_Satz))</f>
        <v>25991.64</v>
      </c>
      <c r="N75" s="20">
        <f>$M75*$K75</f>
        <v>2079.3312000000001</v>
      </c>
      <c r="O75" s="20">
        <f>L75*12</f>
        <v>1632</v>
      </c>
      <c r="P75" s="20">
        <f>IF(Tariftyp="AT",$M75/12*Bonus_AT+UGeld_AT,$M75/12*UG_WG_Faktor)</f>
        <v>2750.7819</v>
      </c>
      <c r="Q75" s="20">
        <f>IF(Tariftyp="Tarif",Tarif_EZ,0)</f>
        <v>150</v>
      </c>
      <c r="R75" s="20">
        <f>SUM($M75:$Q75)</f>
        <v>32603.753100000002</v>
      </c>
      <c r="S75" s="20">
        <f>IF($R75&lt;KVPV_BBG*12,$R75,KVPV_BBG*12)*KVPV_Satz+IF($R75&lt;RVAV_BBG*12,$R75,RVAV_BBG*12)*RVAV_Satz</f>
        <v>6522.3808076550013</v>
      </c>
      <c r="T75" s="20">
        <f>SUM($R75:$S75)</f>
        <v>39126.133907655007</v>
      </c>
    </row>
    <row r="76" spans="1:20" outlineLevel="3" x14ac:dyDescent="0.25">
      <c r="A76">
        <v>2604</v>
      </c>
      <c r="B76" t="s">
        <v>225</v>
      </c>
      <c r="C76" t="s">
        <v>226</v>
      </c>
      <c r="D76" t="s">
        <v>134</v>
      </c>
      <c r="E76">
        <v>26000</v>
      </c>
      <c r="F76" t="s">
        <v>10</v>
      </c>
      <c r="G76">
        <v>35</v>
      </c>
      <c r="H76" t="s">
        <v>39</v>
      </c>
      <c r="I76" t="s">
        <v>12</v>
      </c>
      <c r="K76" s="22">
        <v>0.09</v>
      </c>
      <c r="M76" s="20">
        <f>IF(Tariftyp="Tarif",VLOOKUP($H76&amp;"/"&amp;$I76,Tariftab,4,FALSE)*IRWAZ/35,AT_Gehalt)*(Monate_vor_TE+Monate_nach_TE*(1+TE_Satz))</f>
        <v>29535.119999999999</v>
      </c>
      <c r="N76" s="20">
        <f>$M76*$K76</f>
        <v>2658.1607999999997</v>
      </c>
      <c r="O76" s="20">
        <f>L76*12</f>
        <v>0</v>
      </c>
      <c r="P76" s="20">
        <f>IF(Tariftyp="AT",$M76/12*Bonus_AT+UGeld_AT,$M76/12*UG_WG_Faktor)</f>
        <v>3125.8001999999997</v>
      </c>
      <c r="Q76" s="20">
        <f>IF(Tariftyp="Tarif",Tarif_EZ,0)</f>
        <v>150</v>
      </c>
      <c r="R76" s="20">
        <f>SUM($M76:$Q76)</f>
        <v>35469.080999999998</v>
      </c>
      <c r="S76" s="20">
        <f>IF($R76&lt;KVPV_BBG*12,$R76,KVPV_BBG*12)*KVPV_Satz+IF($R76&lt;RVAV_BBG*12,$R76,RVAV_BBG*12)*RVAV_Satz</f>
        <v>7095.5896540499998</v>
      </c>
      <c r="T76" s="20">
        <f>SUM($R76:$S76)</f>
        <v>42564.670654050002</v>
      </c>
    </row>
    <row r="77" spans="1:20" outlineLevel="3" x14ac:dyDescent="0.25">
      <c r="A77">
        <v>2605</v>
      </c>
      <c r="B77" t="s">
        <v>127</v>
      </c>
      <c r="C77" t="s">
        <v>227</v>
      </c>
      <c r="D77" t="s">
        <v>134</v>
      </c>
      <c r="E77">
        <v>26000</v>
      </c>
      <c r="F77" t="s">
        <v>10</v>
      </c>
      <c r="G77">
        <v>35</v>
      </c>
      <c r="H77" t="s">
        <v>26</v>
      </c>
      <c r="I77" t="s">
        <v>12</v>
      </c>
      <c r="K77" s="22">
        <v>0.11</v>
      </c>
      <c r="M77" s="20">
        <f>IF(Tariftyp="Tarif",VLOOKUP($H77&amp;"/"&amp;$I77,Tariftab,4,FALSE)*IRWAZ/35,AT_Gehalt)*(Monate_vor_TE+Monate_nach_TE*(1+TE_Satz))</f>
        <v>25593.84</v>
      </c>
      <c r="N77" s="20">
        <f>$M77*$K77</f>
        <v>2815.3224</v>
      </c>
      <c r="O77" s="20">
        <f>L77*12</f>
        <v>0</v>
      </c>
      <c r="P77" s="20">
        <f>IF(Tariftyp="AT",$M77/12*Bonus_AT+UGeld_AT,$M77/12*UG_WG_Faktor)</f>
        <v>2708.6814000000004</v>
      </c>
      <c r="Q77" s="20">
        <f>IF(Tariftyp="Tarif",Tarif_EZ,0)</f>
        <v>150</v>
      </c>
      <c r="R77" s="20">
        <f>SUM($M77:$Q77)</f>
        <v>31267.843800000002</v>
      </c>
      <c r="S77" s="20">
        <f>IF($R77&lt;KVPV_BBG*12,$R77,KVPV_BBG*12)*KVPV_Satz+IF($R77&lt;RVAV_BBG*12,$R77,RVAV_BBG*12)*RVAV_Satz</f>
        <v>6255.1321521900009</v>
      </c>
      <c r="T77" s="20">
        <f>SUM($R77:$S77)</f>
        <v>37522.975952190005</v>
      </c>
    </row>
    <row r="78" spans="1:20" outlineLevel="3" x14ac:dyDescent="0.25">
      <c r="A78">
        <v>2608</v>
      </c>
      <c r="B78" t="s">
        <v>23</v>
      </c>
      <c r="C78" t="s">
        <v>228</v>
      </c>
      <c r="D78" t="s">
        <v>134</v>
      </c>
      <c r="E78">
        <v>26000</v>
      </c>
      <c r="F78" t="s">
        <v>10</v>
      </c>
      <c r="G78">
        <v>35</v>
      </c>
      <c r="H78" t="s">
        <v>101</v>
      </c>
      <c r="I78" t="s">
        <v>12</v>
      </c>
      <c r="K78" s="22">
        <v>0.09</v>
      </c>
      <c r="L78" s="21">
        <v>111</v>
      </c>
      <c r="M78" s="20">
        <f>IF(Tariftyp="Tarif",VLOOKUP($H78&amp;"/"&amp;$I78,Tariftab,4,FALSE)*IRWAZ/35,AT_Gehalt)*(Monate_vor_TE+Monate_nach_TE*(1+TE_Satz))</f>
        <v>28078.560000000001</v>
      </c>
      <c r="N78" s="20">
        <f>$M78*$K78</f>
        <v>2527.0704000000001</v>
      </c>
      <c r="O78" s="20">
        <f>L78*12</f>
        <v>1332</v>
      </c>
      <c r="P78" s="20">
        <f>IF(Tariftyp="AT",$M78/12*Bonus_AT+UGeld_AT,$M78/12*UG_WG_Faktor)</f>
        <v>2971.6476000000002</v>
      </c>
      <c r="Q78" s="20">
        <f>IF(Tariftyp="Tarif",Tarif_EZ,0)</f>
        <v>150</v>
      </c>
      <c r="R78" s="20">
        <f>SUM($M78:$Q78)</f>
        <v>35059.278000000006</v>
      </c>
      <c r="S78" s="20">
        <f>IF($R78&lt;KVPV_BBG*12,$R78,KVPV_BBG*12)*KVPV_Satz+IF($R78&lt;RVAV_BBG*12,$R78,RVAV_BBG*12)*RVAV_Satz</f>
        <v>7013.6085639000012</v>
      </c>
      <c r="T78" s="20">
        <f>SUM($R78:$S78)</f>
        <v>42072.886563900007</v>
      </c>
    </row>
    <row r="79" spans="1:20" outlineLevel="3" x14ac:dyDescent="0.25">
      <c r="A79">
        <v>2621</v>
      </c>
      <c r="B79" t="s">
        <v>13</v>
      </c>
      <c r="C79" t="s">
        <v>229</v>
      </c>
      <c r="D79" t="s">
        <v>134</v>
      </c>
      <c r="E79">
        <v>26000</v>
      </c>
      <c r="F79" t="s">
        <v>10</v>
      </c>
      <c r="G79">
        <v>35</v>
      </c>
      <c r="H79" t="s">
        <v>49</v>
      </c>
      <c r="I79" t="s">
        <v>12</v>
      </c>
      <c r="K79" s="22">
        <v>0.11</v>
      </c>
      <c r="M79" s="20">
        <f>IF(Tariftyp="Tarif",VLOOKUP($H79&amp;"/"&amp;$I79,Tariftab,4,FALSE)*IRWAZ/35,AT_Gehalt)*(Monate_vor_TE+Monate_nach_TE*(1+TE_Satz))</f>
        <v>39333.24</v>
      </c>
      <c r="N79" s="20">
        <f>$M79*$K79</f>
        <v>4326.6563999999998</v>
      </c>
      <c r="O79" s="20">
        <f>L79*12</f>
        <v>0</v>
      </c>
      <c r="P79" s="20">
        <f>IF(Tariftyp="AT",$M79/12*Bonus_AT+UGeld_AT,$M79/12*UG_WG_Faktor)</f>
        <v>4162.7678999999998</v>
      </c>
      <c r="Q79" s="20">
        <f>IF(Tariftyp="Tarif",Tarif_EZ,0)</f>
        <v>150</v>
      </c>
      <c r="R79" s="20">
        <f>SUM($M79:$Q79)</f>
        <v>47972.664299999997</v>
      </c>
      <c r="S79" s="20">
        <f>IF($R79&lt;KVPV_BBG*12,$R79,KVPV_BBG*12)*KVPV_Satz+IF($R79&lt;RVAV_BBG*12,$R79,RVAV_BBG*12)*RVAV_Satz</f>
        <v>9425.4185223900004</v>
      </c>
      <c r="T79" s="20">
        <f>SUM($R79:$S79)</f>
        <v>57398.082822389995</v>
      </c>
    </row>
    <row r="80" spans="1:20" outlineLevel="3" x14ac:dyDescent="0.25">
      <c r="A80">
        <v>2644</v>
      </c>
      <c r="B80" t="s">
        <v>137</v>
      </c>
      <c r="C80" t="s">
        <v>231</v>
      </c>
      <c r="D80" t="s">
        <v>134</v>
      </c>
      <c r="E80">
        <v>26000</v>
      </c>
      <c r="F80" t="s">
        <v>10</v>
      </c>
      <c r="G80">
        <v>35</v>
      </c>
      <c r="H80" t="s">
        <v>88</v>
      </c>
      <c r="I80" t="s">
        <v>12</v>
      </c>
      <c r="K80" s="22">
        <v>0.1</v>
      </c>
      <c r="M80" s="20">
        <f>IF(Tariftyp="Tarif",VLOOKUP($H80&amp;"/"&amp;$I80,Tariftab,4,FALSE)*IRWAZ/35,AT_Gehalt)*(Monate_vor_TE+Monate_nach_TE*(1+TE_Satz))</f>
        <v>25293.96</v>
      </c>
      <c r="N80" s="20">
        <f>$M80*$K80</f>
        <v>2529.3960000000002</v>
      </c>
      <c r="O80" s="20">
        <f>L80*12</f>
        <v>0</v>
      </c>
      <c r="P80" s="20">
        <f>IF(Tariftyp="AT",$M80/12*Bonus_AT+UGeld_AT,$M80/12*UG_WG_Faktor)</f>
        <v>2676.9441000000002</v>
      </c>
      <c r="Q80" s="20">
        <f>IF(Tariftyp="Tarif",Tarif_EZ,0)</f>
        <v>150</v>
      </c>
      <c r="R80" s="20">
        <f>SUM($M80:$Q80)</f>
        <v>30650.3001</v>
      </c>
      <c r="S80" s="20">
        <f>IF($R80&lt;KVPV_BBG*12,$R80,KVPV_BBG*12)*KVPV_Satz+IF($R80&lt;RVAV_BBG*12,$R80,RVAV_BBG*12)*RVAV_Satz</f>
        <v>6131.5925350050002</v>
      </c>
      <c r="T80" s="20">
        <f>SUM($R80:$S80)</f>
        <v>36781.892635005002</v>
      </c>
    </row>
    <row r="81" spans="1:20" outlineLevel="3" x14ac:dyDescent="0.25">
      <c r="A81">
        <v>2688</v>
      </c>
      <c r="B81" t="s">
        <v>234</v>
      </c>
      <c r="C81" t="s">
        <v>235</v>
      </c>
      <c r="D81" t="s">
        <v>134</v>
      </c>
      <c r="E81">
        <v>26000</v>
      </c>
      <c r="F81" t="s">
        <v>10</v>
      </c>
      <c r="G81">
        <v>35</v>
      </c>
      <c r="H81" t="s">
        <v>88</v>
      </c>
      <c r="I81" t="s">
        <v>12</v>
      </c>
      <c r="K81" s="22">
        <v>0.11</v>
      </c>
      <c r="L81" s="21">
        <v>136</v>
      </c>
      <c r="M81" s="20">
        <f>IF(Tariftyp="Tarif",VLOOKUP($H81&amp;"/"&amp;$I81,Tariftab,4,FALSE)*IRWAZ/35,AT_Gehalt)*(Monate_vor_TE+Monate_nach_TE*(1+TE_Satz))</f>
        <v>25293.96</v>
      </c>
      <c r="N81" s="20">
        <f>$M81*$K81</f>
        <v>2782.3355999999999</v>
      </c>
      <c r="O81" s="20">
        <f>L81*12</f>
        <v>1632</v>
      </c>
      <c r="P81" s="20">
        <f>IF(Tariftyp="AT",$M81/12*Bonus_AT+UGeld_AT,$M81/12*UG_WG_Faktor)</f>
        <v>2676.9441000000002</v>
      </c>
      <c r="Q81" s="20">
        <f>IF(Tariftyp="Tarif",Tarif_EZ,0)</f>
        <v>150</v>
      </c>
      <c r="R81" s="20">
        <f>SUM($M81:$Q81)</f>
        <v>32535.239699999998</v>
      </c>
      <c r="S81" s="20">
        <f>IF($R81&lt;KVPV_BBG*12,$R81,KVPV_BBG*12)*KVPV_Satz+IF($R81&lt;RVAV_BBG*12,$R81,RVAV_BBG*12)*RVAV_Satz</f>
        <v>6508.674701984999</v>
      </c>
      <c r="T81" s="20">
        <f>SUM($R81:$S81)</f>
        <v>39043.914401984999</v>
      </c>
    </row>
    <row r="82" spans="1:20" outlineLevel="3" x14ac:dyDescent="0.25">
      <c r="A82">
        <v>2767</v>
      </c>
      <c r="B82" t="s">
        <v>13</v>
      </c>
      <c r="C82" t="s">
        <v>244</v>
      </c>
      <c r="D82" t="s">
        <v>134</v>
      </c>
      <c r="E82">
        <v>26000</v>
      </c>
      <c r="F82" t="s">
        <v>10</v>
      </c>
      <c r="G82">
        <v>35</v>
      </c>
      <c r="H82" t="s">
        <v>75</v>
      </c>
      <c r="I82" t="s">
        <v>76</v>
      </c>
      <c r="K82" s="22">
        <v>0.1</v>
      </c>
      <c r="M82" s="20">
        <f>IF(Tariftyp="Tarif",VLOOKUP($H82&amp;"/"&amp;$I82,Tariftab,4,FALSE)*IRWAZ/35,AT_Gehalt)*(Monate_vor_TE+Monate_nach_TE*(1+TE_Satz))</f>
        <v>53286.840000000004</v>
      </c>
      <c r="N82" s="20">
        <f>$M82*$K82</f>
        <v>5328.6840000000011</v>
      </c>
      <c r="O82" s="20">
        <f>L82*12</f>
        <v>0</v>
      </c>
      <c r="P82" s="20">
        <f>IF(Tariftyp="AT",$M82/12*Bonus_AT+UGeld_AT,$M82/12*UG_WG_Faktor)</f>
        <v>5639.523900000001</v>
      </c>
      <c r="Q82" s="20">
        <f>IF(Tariftyp="Tarif",Tarif_EZ,0)</f>
        <v>150</v>
      </c>
      <c r="R82" s="20">
        <f>SUM($M82:$Q82)</f>
        <v>64405.047900000005</v>
      </c>
      <c r="S82" s="20">
        <f>IF($R82&lt;KVPV_BBG*12,$R82,KVPV_BBG*12)*KVPV_Satz+IF($R82&lt;RVAV_BBG*12,$R82,RVAV_BBG*12)*RVAV_Satz</f>
        <v>11352.937118670001</v>
      </c>
      <c r="T82" s="20">
        <f>SUM($R82:$S82)</f>
        <v>75757.985018670006</v>
      </c>
    </row>
    <row r="83" spans="1:20" outlineLevel="3" x14ac:dyDescent="0.25">
      <c r="A83">
        <v>2791</v>
      </c>
      <c r="B83" t="s">
        <v>247</v>
      </c>
      <c r="C83" t="s">
        <v>248</v>
      </c>
      <c r="D83" t="s">
        <v>134</v>
      </c>
      <c r="E83">
        <v>26000</v>
      </c>
      <c r="F83" t="s">
        <v>10</v>
      </c>
      <c r="G83">
        <v>35</v>
      </c>
      <c r="H83" t="s">
        <v>93</v>
      </c>
      <c r="I83" t="s">
        <v>12</v>
      </c>
      <c r="K83" s="22">
        <v>0.11</v>
      </c>
      <c r="M83" s="20">
        <f>IF(Tariftyp="Tarif",VLOOKUP($H83&amp;"/"&amp;$I83,Tariftab,4,FALSE)*IRWAZ/35,AT_Gehalt)*(Monate_vor_TE+Monate_nach_TE*(1+TE_Satz))</f>
        <v>35085.96</v>
      </c>
      <c r="N83" s="20">
        <f>$M83*$K83</f>
        <v>3859.4555999999998</v>
      </c>
      <c r="O83" s="20">
        <f>L83*12</f>
        <v>0</v>
      </c>
      <c r="P83" s="20">
        <f>IF(Tariftyp="AT",$M83/12*Bonus_AT+UGeld_AT,$M83/12*UG_WG_Faktor)</f>
        <v>3713.2640999999999</v>
      </c>
      <c r="Q83" s="20">
        <f>IF(Tariftyp="Tarif",Tarif_EZ,0)</f>
        <v>150</v>
      </c>
      <c r="R83" s="20">
        <f>SUM($M83:$Q83)</f>
        <v>42808.679700000001</v>
      </c>
      <c r="S83" s="20">
        <f>IF($R83&lt;KVPV_BBG*12,$R83,KVPV_BBG*12)*KVPV_Satz+IF($R83&lt;RVAV_BBG*12,$R83,RVAV_BBG*12)*RVAV_Satz</f>
        <v>8563.8763739850001</v>
      </c>
      <c r="T83" s="20">
        <f>SUM($R83:$S83)</f>
        <v>51372.556073985004</v>
      </c>
    </row>
    <row r="84" spans="1:20" outlineLevel="3" x14ac:dyDescent="0.25">
      <c r="A84">
        <v>2874</v>
      </c>
      <c r="B84" t="s">
        <v>13</v>
      </c>
      <c r="C84" t="s">
        <v>250</v>
      </c>
      <c r="D84" t="s">
        <v>134</v>
      </c>
      <c r="E84">
        <v>26000</v>
      </c>
      <c r="F84" t="s">
        <v>10</v>
      </c>
      <c r="G84">
        <v>35</v>
      </c>
      <c r="H84" t="s">
        <v>101</v>
      </c>
      <c r="I84" t="s">
        <v>12</v>
      </c>
      <c r="K84" s="22">
        <v>0.11</v>
      </c>
      <c r="M84" s="20">
        <f>IF(Tariftyp="Tarif",VLOOKUP($H84&amp;"/"&amp;$I84,Tariftab,4,FALSE)*IRWAZ/35,AT_Gehalt)*(Monate_vor_TE+Monate_nach_TE*(1+TE_Satz))</f>
        <v>28078.560000000001</v>
      </c>
      <c r="N84" s="20">
        <f>$M84*$K84</f>
        <v>3088.6416000000004</v>
      </c>
      <c r="O84" s="20">
        <f>L84*12</f>
        <v>0</v>
      </c>
      <c r="P84" s="20">
        <f>IF(Tariftyp="AT",$M84/12*Bonus_AT+UGeld_AT,$M84/12*UG_WG_Faktor)</f>
        <v>2971.6476000000002</v>
      </c>
      <c r="Q84" s="20">
        <f>IF(Tariftyp="Tarif",Tarif_EZ,0)</f>
        <v>150</v>
      </c>
      <c r="R84" s="20">
        <f>SUM($M84:$Q84)</f>
        <v>34288.849199999997</v>
      </c>
      <c r="S84" s="20">
        <f>IF($R84&lt;KVPV_BBG*12,$R84,KVPV_BBG*12)*KVPV_Satz+IF($R84&lt;RVAV_BBG*12,$R84,RVAV_BBG*12)*RVAV_Satz</f>
        <v>6859.48428246</v>
      </c>
      <c r="T84" s="20">
        <f>SUM($R84:$S84)</f>
        <v>41148.333482459995</v>
      </c>
    </row>
    <row r="85" spans="1:20" outlineLevel="3" x14ac:dyDescent="0.25">
      <c r="A85">
        <v>3071</v>
      </c>
      <c r="B85" t="s">
        <v>13</v>
      </c>
      <c r="C85" t="s">
        <v>268</v>
      </c>
      <c r="D85" t="s">
        <v>134</v>
      </c>
      <c r="E85">
        <v>26000</v>
      </c>
      <c r="F85" t="s">
        <v>10</v>
      </c>
      <c r="G85">
        <v>35</v>
      </c>
      <c r="H85" t="s">
        <v>93</v>
      </c>
      <c r="I85" t="s">
        <v>12</v>
      </c>
      <c r="K85" s="22">
        <v>0.11</v>
      </c>
      <c r="L85" s="21">
        <v>127</v>
      </c>
      <c r="M85" s="20">
        <f>IF(Tariftyp="Tarif",VLOOKUP($H85&amp;"/"&amp;$I85,Tariftab,4,FALSE)*IRWAZ/35,AT_Gehalt)*(Monate_vor_TE+Monate_nach_TE*(1+TE_Satz))</f>
        <v>35085.96</v>
      </c>
      <c r="N85" s="20">
        <f>$M85*$K85</f>
        <v>3859.4555999999998</v>
      </c>
      <c r="O85" s="20">
        <f>L85*12</f>
        <v>1524</v>
      </c>
      <c r="P85" s="20">
        <f>IF(Tariftyp="AT",$M85/12*Bonus_AT+UGeld_AT,$M85/12*UG_WG_Faktor)</f>
        <v>3713.2640999999999</v>
      </c>
      <c r="Q85" s="20">
        <f>IF(Tariftyp="Tarif",Tarif_EZ,0)</f>
        <v>150</v>
      </c>
      <c r="R85" s="20">
        <f>SUM($M85:$Q85)</f>
        <v>44332.679700000001</v>
      </c>
      <c r="S85" s="20">
        <f>IF($R85&lt;KVPV_BBG*12,$R85,KVPV_BBG*12)*KVPV_Satz+IF($R85&lt;RVAV_BBG*12,$R85,RVAV_BBG*12)*RVAV_Satz</f>
        <v>8868.7525739850007</v>
      </c>
      <c r="T85" s="20">
        <f>SUM($R85:$S85)</f>
        <v>53201.432273985003</v>
      </c>
    </row>
    <row r="86" spans="1:20" outlineLevel="3" x14ac:dyDescent="0.25">
      <c r="A86">
        <v>3075</v>
      </c>
      <c r="B86" t="s">
        <v>153</v>
      </c>
      <c r="C86" t="s">
        <v>272</v>
      </c>
      <c r="D86" t="s">
        <v>134</v>
      </c>
      <c r="E86">
        <v>26000</v>
      </c>
      <c r="F86" t="s">
        <v>10</v>
      </c>
      <c r="G86">
        <v>35</v>
      </c>
      <c r="H86" t="s">
        <v>61</v>
      </c>
      <c r="I86" t="s">
        <v>148</v>
      </c>
      <c r="K86" s="22">
        <v>0.08</v>
      </c>
      <c r="M86" s="20">
        <f>IF(Tariftyp="Tarif",VLOOKUP($H86&amp;"/"&amp;$I86,Tariftab,4,FALSE)*IRWAZ/35,AT_Gehalt)*(Monate_vor_TE+Monate_nach_TE*(1+TE_Satz))</f>
        <v>54676.08</v>
      </c>
      <c r="N86" s="20">
        <f>$M86*$K86</f>
        <v>4374.0864000000001</v>
      </c>
      <c r="O86" s="20">
        <f>L86*12</f>
        <v>0</v>
      </c>
      <c r="P86" s="20">
        <f>IF(Tariftyp="AT",$M86/12*Bonus_AT+UGeld_AT,$M86/12*UG_WG_Faktor)</f>
        <v>5786.5518000000002</v>
      </c>
      <c r="Q86" s="20">
        <f>IF(Tariftyp="Tarif",Tarif_EZ,0)</f>
        <v>150</v>
      </c>
      <c r="R86" s="20">
        <f>SUM($M86:$Q86)</f>
        <v>64986.718200000003</v>
      </c>
      <c r="S86" s="20">
        <f>IF($R86&lt;KVPV_BBG*12,$R86,KVPV_BBG*12)*KVPV_Satz+IF($R86&lt;RVAV_BBG*12,$R86,RVAV_BBG*12)*RVAV_Satz</f>
        <v>11421.167044860002</v>
      </c>
      <c r="T86" s="20">
        <f>SUM($R86:$S86)</f>
        <v>76407.885244860008</v>
      </c>
    </row>
    <row r="87" spans="1:20" outlineLevel="3" x14ac:dyDescent="0.25">
      <c r="A87">
        <v>3078</v>
      </c>
      <c r="B87" t="s">
        <v>137</v>
      </c>
      <c r="C87" t="s">
        <v>274</v>
      </c>
      <c r="D87" t="s">
        <v>134</v>
      </c>
      <c r="E87">
        <v>26000</v>
      </c>
      <c r="F87" t="s">
        <v>10</v>
      </c>
      <c r="G87">
        <v>35</v>
      </c>
      <c r="H87" t="s">
        <v>79</v>
      </c>
      <c r="I87" t="s">
        <v>12</v>
      </c>
      <c r="K87" s="22">
        <v>0.11</v>
      </c>
      <c r="L87" s="21">
        <v>278</v>
      </c>
      <c r="M87" s="20">
        <f>IF(Tariftyp="Tarif",VLOOKUP($H87&amp;"/"&amp;$I87,Tariftab,4,FALSE)*IRWAZ/35,AT_Gehalt)*(Monate_vor_TE+Monate_nach_TE*(1+TE_Satz))</f>
        <v>25991.64</v>
      </c>
      <c r="N87" s="20">
        <f>$M87*$K87</f>
        <v>2859.0803999999998</v>
      </c>
      <c r="O87" s="20">
        <f>L87*12</f>
        <v>3336</v>
      </c>
      <c r="P87" s="20">
        <f>IF(Tariftyp="AT",$M87/12*Bonus_AT+UGeld_AT,$M87/12*UG_WG_Faktor)</f>
        <v>2750.7819</v>
      </c>
      <c r="Q87" s="20">
        <f>IF(Tariftyp="Tarif",Tarif_EZ,0)</f>
        <v>150</v>
      </c>
      <c r="R87" s="20">
        <f>SUM($M87:$Q87)</f>
        <v>35087.5023</v>
      </c>
      <c r="S87" s="20">
        <f>IF($R87&lt;KVPV_BBG*12,$R87,KVPV_BBG*12)*KVPV_Satz+IF($R87&lt;RVAV_BBG*12,$R87,RVAV_BBG*12)*RVAV_Satz</f>
        <v>7019.2548351149999</v>
      </c>
      <c r="T87" s="20">
        <f>SUM($R87:$S87)</f>
        <v>42106.757135114996</v>
      </c>
    </row>
    <row r="88" spans="1:20" outlineLevel="3" x14ac:dyDescent="0.25">
      <c r="A88">
        <v>3083</v>
      </c>
      <c r="B88" t="s">
        <v>32</v>
      </c>
      <c r="C88" t="s">
        <v>275</v>
      </c>
      <c r="D88" t="s">
        <v>134</v>
      </c>
      <c r="E88">
        <v>26000</v>
      </c>
      <c r="F88" t="s">
        <v>10</v>
      </c>
      <c r="G88">
        <v>35</v>
      </c>
      <c r="H88" t="s">
        <v>30</v>
      </c>
      <c r="I88" t="s">
        <v>76</v>
      </c>
      <c r="K88" s="22">
        <v>0.12</v>
      </c>
      <c r="M88" s="20">
        <f>IF(Tariftyp="Tarif",VLOOKUP($H88&amp;"/"&amp;$I88,Tariftab,4,FALSE)*IRWAZ/35,AT_Gehalt)*(Monate_vor_TE+Monate_nach_TE*(1+TE_Satz))</f>
        <v>45030.96</v>
      </c>
      <c r="N88" s="20">
        <f>$M88*$K88</f>
        <v>5403.7151999999996</v>
      </c>
      <c r="O88" s="20">
        <f>L88*12</f>
        <v>0</v>
      </c>
      <c r="P88" s="20">
        <f>IF(Tariftyp="AT",$M88/12*Bonus_AT+UGeld_AT,$M88/12*UG_WG_Faktor)</f>
        <v>4765.7766000000001</v>
      </c>
      <c r="Q88" s="20">
        <f>IF(Tariftyp="Tarif",Tarif_EZ,0)</f>
        <v>150</v>
      </c>
      <c r="R88" s="20">
        <f>SUM($M88:$Q88)</f>
        <v>55350.451799999995</v>
      </c>
      <c r="S88" s="20">
        <f>IF($R88&lt;KVPV_BBG*12,$R88,KVPV_BBG*12)*KVPV_Satz+IF($R88&lt;RVAV_BBG*12,$R88,RVAV_BBG*12)*RVAV_Satz</f>
        <v>10290.83299614</v>
      </c>
      <c r="T88" s="20">
        <f>SUM($R88:$S88)</f>
        <v>65641.284796139997</v>
      </c>
    </row>
    <row r="89" spans="1:20" outlineLevel="3" x14ac:dyDescent="0.25">
      <c r="A89">
        <v>3092</v>
      </c>
      <c r="B89" t="s">
        <v>279</v>
      </c>
      <c r="C89" t="s">
        <v>280</v>
      </c>
      <c r="D89" t="s">
        <v>134</v>
      </c>
      <c r="E89">
        <v>26000</v>
      </c>
      <c r="F89" t="s">
        <v>10</v>
      </c>
      <c r="G89">
        <v>35</v>
      </c>
      <c r="H89" t="s">
        <v>75</v>
      </c>
      <c r="I89" t="s">
        <v>145</v>
      </c>
      <c r="K89" s="22">
        <v>0.11</v>
      </c>
      <c r="M89" s="20">
        <f>IF(Tariftyp="Tarif",VLOOKUP($H89&amp;"/"&amp;$I89,Tariftab,4,FALSE)*IRWAZ/35,AT_Gehalt)*(Monate_vor_TE+Monate_nach_TE*(1+TE_Satz))</f>
        <v>45300.24</v>
      </c>
      <c r="N89" s="20">
        <f>$M89*$K89</f>
        <v>4983.0263999999997</v>
      </c>
      <c r="O89" s="20">
        <f>L89*12</f>
        <v>0</v>
      </c>
      <c r="P89" s="20">
        <f>IF(Tariftyp="AT",$M89/12*Bonus_AT+UGeld_AT,$M89/12*UG_WG_Faktor)</f>
        <v>4794.2754000000004</v>
      </c>
      <c r="Q89" s="20">
        <f>IF(Tariftyp="Tarif",Tarif_EZ,0)</f>
        <v>150</v>
      </c>
      <c r="R89" s="20">
        <f>SUM($M89:$Q89)</f>
        <v>55227.541799999999</v>
      </c>
      <c r="S89" s="20">
        <f>IF($R89&lt;KVPV_BBG*12,$R89,KVPV_BBG*12)*KVPV_Satz+IF($R89&lt;RVAV_BBG*12,$R89,RVAV_BBG*12)*RVAV_Satz</f>
        <v>10276.41565314</v>
      </c>
      <c r="T89" s="20">
        <f>SUM($R89:$S89)</f>
        <v>65503.957453139999</v>
      </c>
    </row>
    <row r="90" spans="1:20" outlineLevel="3" x14ac:dyDescent="0.25">
      <c r="A90">
        <v>3106</v>
      </c>
      <c r="B90" t="s">
        <v>53</v>
      </c>
      <c r="C90" t="s">
        <v>288</v>
      </c>
      <c r="D90" t="s">
        <v>134</v>
      </c>
      <c r="E90">
        <v>26000</v>
      </c>
      <c r="F90" t="s">
        <v>10</v>
      </c>
      <c r="G90">
        <v>35</v>
      </c>
      <c r="H90" t="s">
        <v>30</v>
      </c>
      <c r="I90" t="s">
        <v>76</v>
      </c>
      <c r="K90" s="22">
        <v>0.1</v>
      </c>
      <c r="M90" s="20">
        <f>IF(Tariftyp="Tarif",VLOOKUP($H90&amp;"/"&amp;$I90,Tariftab,4,FALSE)*IRWAZ/35,AT_Gehalt)*(Monate_vor_TE+Monate_nach_TE*(1+TE_Satz))</f>
        <v>45030.96</v>
      </c>
      <c r="N90" s="20">
        <f>$M90*$K90</f>
        <v>4503.0960000000005</v>
      </c>
      <c r="O90" s="20">
        <f>L90*12</f>
        <v>0</v>
      </c>
      <c r="P90" s="20">
        <f>IF(Tariftyp="AT",$M90/12*Bonus_AT+UGeld_AT,$M90/12*UG_WG_Faktor)</f>
        <v>4765.7766000000001</v>
      </c>
      <c r="Q90" s="20">
        <f>IF(Tariftyp="Tarif",Tarif_EZ,0)</f>
        <v>150</v>
      </c>
      <c r="R90" s="20">
        <f>SUM($M90:$Q90)</f>
        <v>54449.832599999994</v>
      </c>
      <c r="S90" s="20">
        <f>IF($R90&lt;KVPV_BBG*12,$R90,KVPV_BBG*12)*KVPV_Satz+IF($R90&lt;RVAV_BBG*12,$R90,RVAV_BBG*12)*RVAV_Satz</f>
        <v>10185.19036398</v>
      </c>
      <c r="T90" s="20">
        <f>SUM($R90:$S90)</f>
        <v>64635.022963979995</v>
      </c>
    </row>
    <row r="91" spans="1:20" outlineLevel="3" x14ac:dyDescent="0.25">
      <c r="A91">
        <v>3120</v>
      </c>
      <c r="B91" t="s">
        <v>158</v>
      </c>
      <c r="C91" t="s">
        <v>298</v>
      </c>
      <c r="D91" t="s">
        <v>134</v>
      </c>
      <c r="E91">
        <v>26000</v>
      </c>
      <c r="F91" t="s">
        <v>10</v>
      </c>
      <c r="G91">
        <v>35</v>
      </c>
      <c r="H91" t="s">
        <v>75</v>
      </c>
      <c r="I91" t="s">
        <v>145</v>
      </c>
      <c r="K91" s="22">
        <v>0.09</v>
      </c>
      <c r="M91" s="20">
        <f>IF(Tariftyp="Tarif",VLOOKUP($H91&amp;"/"&amp;$I91,Tariftab,4,FALSE)*IRWAZ/35,AT_Gehalt)*(Monate_vor_TE+Monate_nach_TE*(1+TE_Satz))</f>
        <v>45300.24</v>
      </c>
      <c r="N91" s="20">
        <f>$M91*$K91</f>
        <v>4077.0215999999996</v>
      </c>
      <c r="O91" s="20">
        <f>L91*12</f>
        <v>0</v>
      </c>
      <c r="P91" s="20">
        <f>IF(Tariftyp="AT",$M91/12*Bonus_AT+UGeld_AT,$M91/12*UG_WG_Faktor)</f>
        <v>4794.2754000000004</v>
      </c>
      <c r="Q91" s="20">
        <f>IF(Tariftyp="Tarif",Tarif_EZ,0)</f>
        <v>150</v>
      </c>
      <c r="R91" s="20">
        <f>SUM($M91:$Q91)</f>
        <v>54321.536999999997</v>
      </c>
      <c r="S91" s="20">
        <f>IF($R91&lt;KVPV_BBG*12,$R91,KVPV_BBG*12)*KVPV_Satz+IF($R91&lt;RVAV_BBG*12,$R91,RVAV_BBG*12)*RVAV_Satz</f>
        <v>10170.1412901</v>
      </c>
      <c r="T91" s="20">
        <f>SUM($R91:$S91)</f>
        <v>64491.678290099997</v>
      </c>
    </row>
    <row r="92" spans="1:20" outlineLevel="3" x14ac:dyDescent="0.25">
      <c r="A92">
        <v>3125</v>
      </c>
      <c r="B92" t="s">
        <v>163</v>
      </c>
      <c r="C92" t="s">
        <v>302</v>
      </c>
      <c r="D92" t="s">
        <v>134</v>
      </c>
      <c r="E92">
        <v>26000</v>
      </c>
      <c r="F92" t="s">
        <v>10</v>
      </c>
      <c r="G92">
        <v>35</v>
      </c>
      <c r="H92" t="s">
        <v>16</v>
      </c>
      <c r="I92" t="s">
        <v>12</v>
      </c>
      <c r="K92" s="22">
        <v>0.08</v>
      </c>
      <c r="M92" s="20">
        <f>IF(Tariftyp="Tarif",VLOOKUP($H92&amp;"/"&amp;$I92,Tariftab,4,FALSE)*IRWAZ/35,AT_Gehalt)*(Monate_vor_TE+Monate_nach_TE*(1+TE_Satz))</f>
        <v>26530.2</v>
      </c>
      <c r="N92" s="20">
        <f>$M92*$K92</f>
        <v>2122.4160000000002</v>
      </c>
      <c r="O92" s="20">
        <f>L92*12</f>
        <v>0</v>
      </c>
      <c r="P92" s="20">
        <f>IF(Tariftyp="AT",$M92/12*Bonus_AT+UGeld_AT,$M92/12*UG_WG_Faktor)</f>
        <v>2807.7795000000001</v>
      </c>
      <c r="Q92" s="20">
        <f>IF(Tariftyp="Tarif",Tarif_EZ,0)</f>
        <v>150</v>
      </c>
      <c r="R92" s="20">
        <f>SUM($M92:$Q92)</f>
        <v>31610.395500000002</v>
      </c>
      <c r="S92" s="20">
        <f>IF($R92&lt;KVPV_BBG*12,$R92,KVPV_BBG*12)*KVPV_Satz+IF($R92&lt;RVAV_BBG*12,$R92,RVAV_BBG*12)*RVAV_Satz</f>
        <v>6323.6596197750005</v>
      </c>
      <c r="T92" s="20">
        <f>SUM($R92:$S92)</f>
        <v>37934.055119775003</v>
      </c>
    </row>
    <row r="93" spans="1:20" outlineLevel="2" x14ac:dyDescent="0.25">
      <c r="E93" s="49" t="s">
        <v>349</v>
      </c>
      <c r="M93" s="20"/>
      <c r="N93" s="20"/>
      <c r="O93" s="20"/>
      <c r="P93" s="20"/>
      <c r="Q93" s="20"/>
      <c r="R93" s="20"/>
      <c r="S93" s="20"/>
      <c r="T93" s="20">
        <f>SUBTOTAL(9,T55:T92)</f>
        <v>1980531.7795115381</v>
      </c>
    </row>
    <row r="94" spans="1:20" outlineLevel="1" x14ac:dyDescent="0.25">
      <c r="A94">
        <f>SUBTOTAL(3,A55:A92)</f>
        <v>38</v>
      </c>
      <c r="E94" s="49" t="s">
        <v>371</v>
      </c>
      <c r="M94" s="20"/>
      <c r="N94" s="20"/>
      <c r="O94" s="20"/>
      <c r="P94" s="20"/>
      <c r="Q94" s="20"/>
      <c r="R94" s="20"/>
      <c r="S94" s="20"/>
      <c r="T94" s="20"/>
    </row>
    <row r="95" spans="1:20" outlineLevel="3" x14ac:dyDescent="0.25">
      <c r="A95">
        <v>1121</v>
      </c>
      <c r="B95" t="s">
        <v>58</v>
      </c>
      <c r="C95" t="s">
        <v>59</v>
      </c>
      <c r="D95" t="s">
        <v>60</v>
      </c>
      <c r="E95">
        <v>31000</v>
      </c>
      <c r="F95" t="s">
        <v>10</v>
      </c>
      <c r="G95">
        <v>35</v>
      </c>
      <c r="H95" t="s">
        <v>61</v>
      </c>
      <c r="I95" t="s">
        <v>62</v>
      </c>
      <c r="K95" s="22">
        <v>0.11</v>
      </c>
      <c r="M95" s="20">
        <f>IF(Tariftyp="Tarif",VLOOKUP($H95&amp;"/"&amp;$I95,Tariftab,4,FALSE)*IRWAZ/35,AT_Gehalt)*(Monate_vor_TE+Monate_nach_TE*(1+TE_Satz))</f>
        <v>51463.08</v>
      </c>
      <c r="N95" s="20">
        <f>$M95*$K95</f>
        <v>5660.9387999999999</v>
      </c>
      <c r="O95" s="20">
        <f>L95*12</f>
        <v>0</v>
      </c>
      <c r="P95" s="20">
        <f>IF(Tariftyp="AT",$M95/12*Bonus_AT+UGeld_AT,$M95/12*UG_WG_Faktor)</f>
        <v>5446.5093000000006</v>
      </c>
      <c r="Q95" s="20">
        <f>IF(Tariftyp="Tarif",Tarif_EZ,0)</f>
        <v>150</v>
      </c>
      <c r="R95" s="20">
        <f>SUM($M95:$Q95)</f>
        <v>62720.528100000003</v>
      </c>
      <c r="S95" s="20">
        <f>IF($R95&lt;KVPV_BBG*12,$R95,KVPV_BBG*12)*KVPV_Satz+IF($R95&lt;RVAV_BBG*12,$R95,RVAV_BBG*12)*RVAV_Satz</f>
        <v>11155.34294613</v>
      </c>
      <c r="T95" s="20">
        <f>SUM($R95:$S95)</f>
        <v>73875.871046130007</v>
      </c>
    </row>
    <row r="96" spans="1:20" outlineLevel="3" x14ac:dyDescent="0.25">
      <c r="A96">
        <v>1127</v>
      </c>
      <c r="B96" t="s">
        <v>63</v>
      </c>
      <c r="C96" t="s">
        <v>64</v>
      </c>
      <c r="D96" t="s">
        <v>60</v>
      </c>
      <c r="E96">
        <v>31000</v>
      </c>
      <c r="F96" t="s">
        <v>10</v>
      </c>
      <c r="G96">
        <v>35</v>
      </c>
      <c r="H96" t="s">
        <v>55</v>
      </c>
      <c r="I96" t="s">
        <v>12</v>
      </c>
      <c r="K96" s="22">
        <v>0.1</v>
      </c>
      <c r="M96" s="20">
        <f>IF(Tariftyp="Tarif",VLOOKUP($H96&amp;"/"&amp;$I96,Tariftab,4,FALSE)*IRWAZ/35,AT_Gehalt)*(Monate_vor_TE+Monate_nach_TE*(1+TE_Satz))</f>
        <v>27221.760000000002</v>
      </c>
      <c r="N96" s="20">
        <f>$M96*$K96</f>
        <v>2722.1760000000004</v>
      </c>
      <c r="O96" s="20">
        <f>L96*12</f>
        <v>0</v>
      </c>
      <c r="P96" s="20">
        <f>IF(Tariftyp="AT",$M96/12*Bonus_AT+UGeld_AT,$M96/12*UG_WG_Faktor)</f>
        <v>2880.9695999999999</v>
      </c>
      <c r="Q96" s="20">
        <f>IF(Tariftyp="Tarif",Tarif_EZ,0)</f>
        <v>150</v>
      </c>
      <c r="R96" s="20">
        <f>SUM($M96:$Q96)</f>
        <v>32974.905599999998</v>
      </c>
      <c r="S96" s="20">
        <f>IF($R96&lt;KVPV_BBG*12,$R96,KVPV_BBG*12)*KVPV_Satz+IF($R96&lt;RVAV_BBG*12,$R96,RVAV_BBG*12)*RVAV_Satz</f>
        <v>6596.6298652799996</v>
      </c>
      <c r="T96" s="20">
        <f>SUM($R96:$S96)</f>
        <v>39571.535465280002</v>
      </c>
    </row>
    <row r="97" spans="1:20" outlineLevel="3" x14ac:dyDescent="0.25">
      <c r="A97">
        <v>1162</v>
      </c>
      <c r="B97" t="s">
        <v>81</v>
      </c>
      <c r="C97" t="s">
        <v>82</v>
      </c>
      <c r="D97" t="s">
        <v>60</v>
      </c>
      <c r="E97">
        <v>31000</v>
      </c>
      <c r="F97" t="s">
        <v>35</v>
      </c>
      <c r="G97">
        <v>40</v>
      </c>
      <c r="J97" s="21">
        <v>6143.46</v>
      </c>
      <c r="M97" s="20">
        <f>IF(Tariftyp="Tarif",VLOOKUP($H97&amp;"/"&amp;$I97,Tariftab,4,FALSE)*IRWAZ/35,AT_Gehalt)*(Monate_vor_TE+Monate_nach_TE*(1+TE_Satz))</f>
        <v>75195.950400000002</v>
      </c>
      <c r="N97" s="20">
        <f>$M97*$K97</f>
        <v>0</v>
      </c>
      <c r="O97" s="20">
        <f>L97*12</f>
        <v>0</v>
      </c>
      <c r="P97" s="20">
        <f>IF(Tariftyp="AT",$M97/12*Bonus_AT+UGeld_AT,$M97/12*UG_WG_Faktor)</f>
        <v>5006.5316800000001</v>
      </c>
      <c r="Q97" s="20">
        <f>IF(Tariftyp="Tarif",Tarif_EZ,0)</f>
        <v>0</v>
      </c>
      <c r="R97" s="20">
        <f>SUM($M97:$Q97)</f>
        <v>80202.482080000002</v>
      </c>
      <c r="S97" s="20">
        <f>IF($R97&lt;KVPV_BBG*12,$R97,KVPV_BBG*12)*KVPV_Satz+IF($R97&lt;RVAV_BBG*12,$R97,RVAV_BBG*12)*RVAV_Satz</f>
        <v>11680.785</v>
      </c>
      <c r="T97" s="20">
        <f>SUM($R97:$S97)</f>
        <v>91883.267080000005</v>
      </c>
    </row>
    <row r="98" spans="1:20" outlineLevel="3" x14ac:dyDescent="0.25">
      <c r="A98">
        <v>1223</v>
      </c>
      <c r="B98" t="s">
        <v>119</v>
      </c>
      <c r="C98" t="s">
        <v>120</v>
      </c>
      <c r="D98" t="s">
        <v>60</v>
      </c>
      <c r="E98">
        <v>31000</v>
      </c>
      <c r="F98" t="s">
        <v>10</v>
      </c>
      <c r="G98">
        <v>40</v>
      </c>
      <c r="H98" t="s">
        <v>49</v>
      </c>
      <c r="I98" t="s">
        <v>12</v>
      </c>
      <c r="K98" s="22">
        <v>0.12</v>
      </c>
      <c r="M98" s="20">
        <f>IF(Tariftyp="Tarif",VLOOKUP($H98&amp;"/"&amp;$I98,Tariftab,4,FALSE)*IRWAZ/35,AT_Gehalt)*(Monate_vor_TE+Monate_nach_TE*(1+TE_Satz))</f>
        <v>44952.274285714288</v>
      </c>
      <c r="N98" s="20">
        <f>$M98*$K98</f>
        <v>5394.2729142857143</v>
      </c>
      <c r="O98" s="20">
        <f>L98*12</f>
        <v>0</v>
      </c>
      <c r="P98" s="20">
        <f>IF(Tariftyp="AT",$M98/12*Bonus_AT+UGeld_AT,$M98/12*UG_WG_Faktor)</f>
        <v>4757.4490285714292</v>
      </c>
      <c r="Q98" s="20">
        <f>IF(Tariftyp="Tarif",Tarif_EZ,0)</f>
        <v>150</v>
      </c>
      <c r="R98" s="20">
        <f>SUM($M98:$Q98)</f>
        <v>55253.996228571428</v>
      </c>
      <c r="S98" s="20">
        <f>IF($R98&lt;KVPV_BBG*12,$R98,KVPV_BBG*12)*KVPV_Satz+IF($R98&lt;RVAV_BBG*12,$R98,RVAV_BBG*12)*RVAV_Satz</f>
        <v>10279.518757611429</v>
      </c>
      <c r="T98" s="20">
        <f>SUM($R98:$S98)</f>
        <v>65533.514986182854</v>
      </c>
    </row>
    <row r="99" spans="1:20" outlineLevel="2" x14ac:dyDescent="0.25">
      <c r="E99" s="49" t="s">
        <v>350</v>
      </c>
      <c r="M99" s="20"/>
      <c r="N99" s="20"/>
      <c r="O99" s="20"/>
      <c r="P99" s="20"/>
      <c r="Q99" s="20"/>
      <c r="R99" s="20"/>
      <c r="S99" s="20"/>
      <c r="T99" s="20">
        <f>SUBTOTAL(9,T95:T98)</f>
        <v>270864.18857759284</v>
      </c>
    </row>
    <row r="100" spans="1:20" outlineLevel="1" x14ac:dyDescent="0.25">
      <c r="A100">
        <f>SUBTOTAL(3,A95:A98)</f>
        <v>4</v>
      </c>
      <c r="E100" s="49" t="s">
        <v>372</v>
      </c>
      <c r="M100" s="20"/>
      <c r="N100" s="20"/>
      <c r="O100" s="20"/>
      <c r="P100" s="20"/>
      <c r="Q100" s="20"/>
      <c r="R100" s="20"/>
      <c r="S100" s="20"/>
      <c r="T100" s="20"/>
    </row>
    <row r="101" spans="1:20" outlineLevel="3" x14ac:dyDescent="0.25">
      <c r="A101">
        <v>1062</v>
      </c>
      <c r="B101" t="s">
        <v>36</v>
      </c>
      <c r="C101" t="s">
        <v>37</v>
      </c>
      <c r="D101" t="s">
        <v>38</v>
      </c>
      <c r="E101">
        <v>41000</v>
      </c>
      <c r="F101" t="s">
        <v>10</v>
      </c>
      <c r="G101">
        <v>38.5</v>
      </c>
      <c r="H101" t="s">
        <v>39</v>
      </c>
      <c r="I101" t="s">
        <v>12</v>
      </c>
      <c r="K101" s="22">
        <v>0.09</v>
      </c>
      <c r="L101" s="21">
        <v>256</v>
      </c>
      <c r="M101" s="20">
        <f>IF(Tariftyp="Tarif",VLOOKUP($H101&amp;"/"&amp;$I101,Tariftab,4,FALSE)*IRWAZ/35,AT_Gehalt)*(Monate_vor_TE+Monate_nach_TE*(1+TE_Satz))</f>
        <v>32488.632000000001</v>
      </c>
      <c r="N101" s="20">
        <f>$M101*$K101</f>
        <v>2923.9768800000002</v>
      </c>
      <c r="O101" s="20">
        <f>L101*12</f>
        <v>3072</v>
      </c>
      <c r="P101" s="20">
        <f>IF(Tariftyp="AT",$M101/12*Bonus_AT+UGeld_AT,$M101/12*UG_WG_Faktor)</f>
        <v>3438.38022</v>
      </c>
      <c r="Q101" s="20">
        <f>IF(Tariftyp="Tarif",Tarif_EZ,0)</f>
        <v>150</v>
      </c>
      <c r="R101" s="20">
        <f>SUM($M101:$Q101)</f>
        <v>42072.989099999999</v>
      </c>
      <c r="S101" s="20">
        <f>IF($R101&lt;KVPV_BBG*12,$R101,KVPV_BBG*12)*KVPV_Satz+IF($R101&lt;RVAV_BBG*12,$R101,RVAV_BBG*12)*RVAV_Satz</f>
        <v>8416.7014694549998</v>
      </c>
      <c r="T101" s="20">
        <f>SUM($R101:$S101)</f>
        <v>50489.690569455001</v>
      </c>
    </row>
    <row r="102" spans="1:20" outlineLevel="3" x14ac:dyDescent="0.25">
      <c r="A102">
        <v>1147</v>
      </c>
      <c r="B102" t="s">
        <v>72</v>
      </c>
      <c r="C102" t="s">
        <v>73</v>
      </c>
      <c r="D102" t="s">
        <v>38</v>
      </c>
      <c r="E102">
        <v>41000</v>
      </c>
      <c r="F102" t="s">
        <v>10</v>
      </c>
      <c r="G102">
        <v>40</v>
      </c>
      <c r="H102" t="s">
        <v>52</v>
      </c>
      <c r="I102" t="s">
        <v>12</v>
      </c>
      <c r="K102" s="22">
        <v>0.1</v>
      </c>
      <c r="L102" s="21">
        <v>132</v>
      </c>
      <c r="M102" s="20">
        <f>IF(Tariftyp="Tarif",VLOOKUP($H102&amp;"/"&amp;$I102,Tariftab,4,FALSE)*IRWAZ/35,AT_Gehalt)*(Monate_vor_TE+Monate_nach_TE*(1+TE_Satz))</f>
        <v>28564.662857142859</v>
      </c>
      <c r="N102" s="20">
        <f>$M102*$K102</f>
        <v>2856.4662857142862</v>
      </c>
      <c r="O102" s="20">
        <f>L102*12</f>
        <v>1584</v>
      </c>
      <c r="P102" s="20">
        <f>IF(Tariftyp="AT",$M102/12*Bonus_AT+UGeld_AT,$M102/12*UG_WG_Faktor)</f>
        <v>3023.0934857142861</v>
      </c>
      <c r="Q102" s="20">
        <f>IF(Tariftyp="Tarif",Tarif_EZ,0)</f>
        <v>150</v>
      </c>
      <c r="R102" s="20">
        <f>SUM($M102:$Q102)</f>
        <v>36178.222628571428</v>
      </c>
      <c r="S102" s="20">
        <f>IF($R102&lt;KVPV_BBG*12,$R102,KVPV_BBG*12)*KVPV_Satz+IF($R102&lt;RVAV_BBG*12,$R102,RVAV_BBG*12)*RVAV_Satz</f>
        <v>7237.4534368457134</v>
      </c>
      <c r="T102" s="20">
        <f>SUM($R102:$S102)</f>
        <v>43415.676065417138</v>
      </c>
    </row>
    <row r="103" spans="1:20" outlineLevel="3" x14ac:dyDescent="0.25">
      <c r="A103">
        <v>2004</v>
      </c>
      <c r="B103" t="s">
        <v>139</v>
      </c>
      <c r="C103" t="s">
        <v>140</v>
      </c>
      <c r="D103" t="s">
        <v>38</v>
      </c>
      <c r="E103">
        <v>41000</v>
      </c>
      <c r="F103" t="s">
        <v>10</v>
      </c>
      <c r="G103">
        <v>35</v>
      </c>
      <c r="H103" t="s">
        <v>26</v>
      </c>
      <c r="I103" t="s">
        <v>12</v>
      </c>
      <c r="K103" s="22">
        <v>0.12</v>
      </c>
      <c r="M103" s="20">
        <f>IF(Tariftyp="Tarif",VLOOKUP($H103&amp;"/"&amp;$I103,Tariftab,4,FALSE)*IRWAZ/35,AT_Gehalt)*(Monate_vor_TE+Monate_nach_TE*(1+TE_Satz))</f>
        <v>25593.84</v>
      </c>
      <c r="N103" s="20">
        <f>$M103*$K103</f>
        <v>3071.2608</v>
      </c>
      <c r="O103" s="20">
        <f>L103*12</f>
        <v>0</v>
      </c>
      <c r="P103" s="20">
        <f>IF(Tariftyp="AT",$M103/12*Bonus_AT+UGeld_AT,$M103/12*UG_WG_Faktor)</f>
        <v>2708.6814000000004</v>
      </c>
      <c r="Q103" s="20">
        <f>IF(Tariftyp="Tarif",Tarif_EZ,0)</f>
        <v>150</v>
      </c>
      <c r="R103" s="20">
        <f>SUM($M103:$Q103)</f>
        <v>31523.782200000001</v>
      </c>
      <c r="S103" s="20">
        <f>IF($R103&lt;KVPV_BBG*12,$R103,KVPV_BBG*12)*KVPV_Satz+IF($R103&lt;RVAV_BBG*12,$R103,RVAV_BBG*12)*RVAV_Satz</f>
        <v>6306.3326291100002</v>
      </c>
      <c r="T103" s="20">
        <f>SUM($R103:$S103)</f>
        <v>37830.114829110003</v>
      </c>
    </row>
    <row r="104" spans="1:20" outlineLevel="3" x14ac:dyDescent="0.25">
      <c r="A104">
        <v>2017</v>
      </c>
      <c r="B104" t="s">
        <v>141</v>
      </c>
      <c r="C104" t="s">
        <v>142</v>
      </c>
      <c r="D104" t="s">
        <v>38</v>
      </c>
      <c r="E104">
        <v>41000</v>
      </c>
      <c r="F104" t="s">
        <v>10</v>
      </c>
      <c r="G104">
        <v>35</v>
      </c>
      <c r="H104" t="s">
        <v>16</v>
      </c>
      <c r="I104" t="s">
        <v>12</v>
      </c>
      <c r="K104" s="22">
        <v>0.1</v>
      </c>
      <c r="M104" s="20">
        <f>IF(Tariftyp="Tarif",VLOOKUP($H104&amp;"/"&amp;$I104,Tariftab,4,FALSE)*IRWAZ/35,AT_Gehalt)*(Monate_vor_TE+Monate_nach_TE*(1+TE_Satz))</f>
        <v>26530.2</v>
      </c>
      <c r="N104" s="20">
        <f>$M104*$K104</f>
        <v>2653.0200000000004</v>
      </c>
      <c r="O104" s="20">
        <f>L104*12</f>
        <v>0</v>
      </c>
      <c r="P104" s="20">
        <f>IF(Tariftyp="AT",$M104/12*Bonus_AT+UGeld_AT,$M104/12*UG_WG_Faktor)</f>
        <v>2807.7795000000001</v>
      </c>
      <c r="Q104" s="20">
        <f>IF(Tariftyp="Tarif",Tarif_EZ,0)</f>
        <v>150</v>
      </c>
      <c r="R104" s="20">
        <f>SUM($M104:$Q104)</f>
        <v>32140.999500000002</v>
      </c>
      <c r="S104" s="20">
        <f>IF($R104&lt;KVPV_BBG*12,$R104,KVPV_BBG*12)*KVPV_Satz+IF($R104&lt;RVAV_BBG*12,$R104,RVAV_BBG*12)*RVAV_Satz</f>
        <v>6429.806949975</v>
      </c>
      <c r="T104" s="20">
        <f>SUM($R104:$S104)</f>
        <v>38570.806449975003</v>
      </c>
    </row>
    <row r="105" spans="1:20" outlineLevel="3" x14ac:dyDescent="0.25">
      <c r="A105">
        <v>2024</v>
      </c>
      <c r="B105" t="s">
        <v>143</v>
      </c>
      <c r="C105" t="s">
        <v>144</v>
      </c>
      <c r="D105" t="s">
        <v>38</v>
      </c>
      <c r="E105">
        <v>41000</v>
      </c>
      <c r="F105" t="s">
        <v>10</v>
      </c>
      <c r="G105">
        <v>35</v>
      </c>
      <c r="H105" t="s">
        <v>75</v>
      </c>
      <c r="I105" t="s">
        <v>145</v>
      </c>
      <c r="K105" s="22">
        <v>0.09</v>
      </c>
      <c r="M105" s="20">
        <f>IF(Tariftyp="Tarif",VLOOKUP($H105&amp;"/"&amp;$I105,Tariftab,4,FALSE)*IRWAZ/35,AT_Gehalt)*(Monate_vor_TE+Monate_nach_TE*(1+TE_Satz))</f>
        <v>45300.24</v>
      </c>
      <c r="N105" s="20">
        <f>$M105*$K105</f>
        <v>4077.0215999999996</v>
      </c>
      <c r="O105" s="20">
        <f>L105*12</f>
        <v>0</v>
      </c>
      <c r="P105" s="20">
        <f>IF(Tariftyp="AT",$M105/12*Bonus_AT+UGeld_AT,$M105/12*UG_WG_Faktor)</f>
        <v>4794.2754000000004</v>
      </c>
      <c r="Q105" s="20">
        <f>IF(Tariftyp="Tarif",Tarif_EZ,0)</f>
        <v>150</v>
      </c>
      <c r="R105" s="20">
        <f>SUM($M105:$Q105)</f>
        <v>54321.536999999997</v>
      </c>
      <c r="S105" s="20">
        <f>IF($R105&lt;KVPV_BBG*12,$R105,KVPV_BBG*12)*KVPV_Satz+IF($R105&lt;RVAV_BBG*12,$R105,RVAV_BBG*12)*RVAV_Satz</f>
        <v>10170.1412901</v>
      </c>
      <c r="T105" s="20">
        <f>SUM($R105:$S105)</f>
        <v>64491.678290099997</v>
      </c>
    </row>
    <row r="106" spans="1:20" outlineLevel="3" x14ac:dyDescent="0.25">
      <c r="A106">
        <v>2114</v>
      </c>
      <c r="B106" t="s">
        <v>32</v>
      </c>
      <c r="C106" t="s">
        <v>151</v>
      </c>
      <c r="D106" t="s">
        <v>38</v>
      </c>
      <c r="E106">
        <v>41000</v>
      </c>
      <c r="F106" t="s">
        <v>10</v>
      </c>
      <c r="G106">
        <v>35</v>
      </c>
      <c r="H106" t="s">
        <v>49</v>
      </c>
      <c r="I106" t="s">
        <v>12</v>
      </c>
      <c r="K106" s="22">
        <v>0.12</v>
      </c>
      <c r="M106" s="20">
        <f>IF(Tariftyp="Tarif",VLOOKUP($H106&amp;"/"&amp;$I106,Tariftab,4,FALSE)*IRWAZ/35,AT_Gehalt)*(Monate_vor_TE+Monate_nach_TE*(1+TE_Satz))</f>
        <v>39333.24</v>
      </c>
      <c r="N106" s="20">
        <f>$M106*$K106</f>
        <v>4719.9887999999992</v>
      </c>
      <c r="O106" s="20">
        <f>L106*12</f>
        <v>0</v>
      </c>
      <c r="P106" s="20">
        <f>IF(Tariftyp="AT",$M106/12*Bonus_AT+UGeld_AT,$M106/12*UG_WG_Faktor)</f>
        <v>4162.7678999999998</v>
      </c>
      <c r="Q106" s="20">
        <f>IF(Tariftyp="Tarif",Tarif_EZ,0)</f>
        <v>150</v>
      </c>
      <c r="R106" s="20">
        <f>SUM($M106:$Q106)</f>
        <v>48365.996699999996</v>
      </c>
      <c r="S106" s="20">
        <f>IF($R106&lt;KVPV_BBG*12,$R106,KVPV_BBG*12)*KVPV_Satz+IF($R106&lt;RVAV_BBG*12,$R106,RVAV_BBG*12)*RVAV_Satz</f>
        <v>9471.5564129100003</v>
      </c>
      <c r="T106" s="20">
        <f>SUM($R106:$S106)</f>
        <v>57837.553112909998</v>
      </c>
    </row>
    <row r="107" spans="1:20" outlineLevel="3" x14ac:dyDescent="0.25">
      <c r="A107">
        <v>2115</v>
      </c>
      <c r="B107" t="s">
        <v>111</v>
      </c>
      <c r="C107" t="s">
        <v>152</v>
      </c>
      <c r="D107" t="s">
        <v>38</v>
      </c>
      <c r="E107">
        <v>41000</v>
      </c>
      <c r="F107" t="s">
        <v>10</v>
      </c>
      <c r="G107">
        <v>35</v>
      </c>
      <c r="H107" t="s">
        <v>75</v>
      </c>
      <c r="I107" t="s">
        <v>109</v>
      </c>
      <c r="K107" s="22">
        <v>0.1</v>
      </c>
      <c r="M107" s="20">
        <f>IF(Tariftyp="Tarif",VLOOKUP($H107&amp;"/"&amp;$I107,Tariftab,4,FALSE)*IRWAZ/35,AT_Gehalt)*(Monate_vor_TE+Monate_nach_TE*(1+TE_Satz))</f>
        <v>47962.44</v>
      </c>
      <c r="N107" s="20">
        <f>$M107*$K107</f>
        <v>4796.2440000000006</v>
      </c>
      <c r="O107" s="20">
        <f>L107*12</f>
        <v>0</v>
      </c>
      <c r="P107" s="20">
        <f>IF(Tariftyp="AT",$M107/12*Bonus_AT+UGeld_AT,$M107/12*UG_WG_Faktor)</f>
        <v>5076.0249000000003</v>
      </c>
      <c r="Q107" s="20">
        <f>IF(Tariftyp="Tarif",Tarif_EZ,0)</f>
        <v>150</v>
      </c>
      <c r="R107" s="20">
        <f>SUM($M107:$Q107)</f>
        <v>57984.708899999998</v>
      </c>
      <c r="S107" s="20">
        <f>IF($R107&lt;KVPV_BBG*12,$R107,KVPV_BBG*12)*KVPV_Satz+IF($R107&lt;RVAV_BBG*12,$R107,RVAV_BBG*12)*RVAV_Satz</f>
        <v>10599.831353969999</v>
      </c>
      <c r="T107" s="20">
        <f>SUM($R107:$S107)</f>
        <v>68584.540253970001</v>
      </c>
    </row>
    <row r="108" spans="1:20" outlineLevel="3" x14ac:dyDescent="0.25">
      <c r="A108">
        <v>2117</v>
      </c>
      <c r="B108" t="s">
        <v>153</v>
      </c>
      <c r="C108" t="s">
        <v>154</v>
      </c>
      <c r="D108" t="s">
        <v>38</v>
      </c>
      <c r="E108">
        <v>41000</v>
      </c>
      <c r="F108" t="s">
        <v>10</v>
      </c>
      <c r="G108">
        <v>35</v>
      </c>
      <c r="H108" t="s">
        <v>101</v>
      </c>
      <c r="I108" t="s">
        <v>12</v>
      </c>
      <c r="K108" s="22">
        <v>0.12</v>
      </c>
      <c r="M108" s="20">
        <f>IF(Tariftyp="Tarif",VLOOKUP($H108&amp;"/"&amp;$I108,Tariftab,4,FALSE)*IRWAZ/35,AT_Gehalt)*(Monate_vor_TE+Monate_nach_TE*(1+TE_Satz))</f>
        <v>28078.560000000001</v>
      </c>
      <c r="N108" s="20">
        <f>$M108*$K108</f>
        <v>3369.4272000000001</v>
      </c>
      <c r="O108" s="20">
        <f>L108*12</f>
        <v>0</v>
      </c>
      <c r="P108" s="20">
        <f>IF(Tariftyp="AT",$M108/12*Bonus_AT+UGeld_AT,$M108/12*UG_WG_Faktor)</f>
        <v>2971.6476000000002</v>
      </c>
      <c r="Q108" s="20">
        <f>IF(Tariftyp="Tarif",Tarif_EZ,0)</f>
        <v>150</v>
      </c>
      <c r="R108" s="20">
        <f>SUM($M108:$Q108)</f>
        <v>34569.6348</v>
      </c>
      <c r="S108" s="20">
        <f>IF($R108&lt;KVPV_BBG*12,$R108,KVPV_BBG*12)*KVPV_Satz+IF($R108&lt;RVAV_BBG*12,$R108,RVAV_BBG*12)*RVAV_Satz</f>
        <v>6915.6554417400002</v>
      </c>
      <c r="T108" s="20">
        <f>SUM($R108:$S108)</f>
        <v>41485.290241740004</v>
      </c>
    </row>
    <row r="109" spans="1:20" outlineLevel="3" x14ac:dyDescent="0.25">
      <c r="A109">
        <v>2123</v>
      </c>
      <c r="B109" t="s">
        <v>155</v>
      </c>
      <c r="C109" t="s">
        <v>156</v>
      </c>
      <c r="D109" t="s">
        <v>38</v>
      </c>
      <c r="E109">
        <v>41000</v>
      </c>
      <c r="F109" t="s">
        <v>10</v>
      </c>
      <c r="G109">
        <v>35</v>
      </c>
      <c r="H109" t="s">
        <v>79</v>
      </c>
      <c r="I109" t="s">
        <v>12</v>
      </c>
      <c r="K109" s="22">
        <v>0.08</v>
      </c>
      <c r="L109" s="21">
        <v>117</v>
      </c>
      <c r="M109" s="20">
        <f>IF(Tariftyp="Tarif",VLOOKUP($H109&amp;"/"&amp;$I109,Tariftab,4,FALSE)*IRWAZ/35,AT_Gehalt)*(Monate_vor_TE+Monate_nach_TE*(1+TE_Satz))</f>
        <v>25991.64</v>
      </c>
      <c r="N109" s="20">
        <f>$M109*$K109</f>
        <v>2079.3312000000001</v>
      </c>
      <c r="O109" s="20">
        <f>L109*12</f>
        <v>1404</v>
      </c>
      <c r="P109" s="20">
        <f>IF(Tariftyp="AT",$M109/12*Bonus_AT+UGeld_AT,$M109/12*UG_WG_Faktor)</f>
        <v>2750.7819</v>
      </c>
      <c r="Q109" s="20">
        <f>IF(Tariftyp="Tarif",Tarif_EZ,0)</f>
        <v>150</v>
      </c>
      <c r="R109" s="20">
        <f>SUM($M109:$Q109)</f>
        <v>32375.753100000002</v>
      </c>
      <c r="S109" s="20">
        <f>IF($R109&lt;KVPV_BBG*12,$R109,KVPV_BBG*12)*KVPV_Satz+IF($R109&lt;RVAV_BBG*12,$R109,RVAV_BBG*12)*RVAV_Satz</f>
        <v>6476.7694076550006</v>
      </c>
      <c r="T109" s="20">
        <f>SUM($R109:$S109)</f>
        <v>38852.522507655005</v>
      </c>
    </row>
    <row r="110" spans="1:20" outlineLevel="3" x14ac:dyDescent="0.25">
      <c r="A110">
        <v>2197</v>
      </c>
      <c r="B110" t="s">
        <v>13</v>
      </c>
      <c r="C110" t="s">
        <v>160</v>
      </c>
      <c r="D110" t="s">
        <v>38</v>
      </c>
      <c r="E110">
        <v>41000</v>
      </c>
      <c r="F110" t="s">
        <v>10</v>
      </c>
      <c r="G110">
        <v>35</v>
      </c>
      <c r="H110" t="s">
        <v>16</v>
      </c>
      <c r="I110" t="s">
        <v>12</v>
      </c>
      <c r="K110" s="22">
        <v>0.11</v>
      </c>
      <c r="M110" s="20">
        <f>IF(Tariftyp="Tarif",VLOOKUP($H110&amp;"/"&amp;$I110,Tariftab,4,FALSE)*IRWAZ/35,AT_Gehalt)*(Monate_vor_TE+Monate_nach_TE*(1+TE_Satz))</f>
        <v>26530.2</v>
      </c>
      <c r="N110" s="20">
        <f>$M110*$K110</f>
        <v>2918.3220000000001</v>
      </c>
      <c r="O110" s="20">
        <f>L110*12</f>
        <v>0</v>
      </c>
      <c r="P110" s="20">
        <f>IF(Tariftyp="AT",$M110/12*Bonus_AT+UGeld_AT,$M110/12*UG_WG_Faktor)</f>
        <v>2807.7795000000001</v>
      </c>
      <c r="Q110" s="20">
        <f>IF(Tariftyp="Tarif",Tarif_EZ,0)</f>
        <v>150</v>
      </c>
      <c r="R110" s="20">
        <f>SUM($M110:$Q110)</f>
        <v>32406.301500000001</v>
      </c>
      <c r="S110" s="20">
        <f>IF($R110&lt;KVPV_BBG*12,$R110,KVPV_BBG*12)*KVPV_Satz+IF($R110&lt;RVAV_BBG*12,$R110,RVAV_BBG*12)*RVAV_Satz</f>
        <v>6482.8806150750006</v>
      </c>
      <c r="T110" s="20">
        <f>SUM($R110:$S110)</f>
        <v>38889.182115075004</v>
      </c>
    </row>
    <row r="111" spans="1:20" outlineLevel="3" x14ac:dyDescent="0.25">
      <c r="A111">
        <v>2203</v>
      </c>
      <c r="B111" t="s">
        <v>161</v>
      </c>
      <c r="C111" t="s">
        <v>162</v>
      </c>
      <c r="D111" t="s">
        <v>38</v>
      </c>
      <c r="E111">
        <v>41000</v>
      </c>
      <c r="F111" t="s">
        <v>10</v>
      </c>
      <c r="G111">
        <v>35</v>
      </c>
      <c r="H111" t="s">
        <v>49</v>
      </c>
      <c r="I111" t="s">
        <v>12</v>
      </c>
      <c r="K111" s="22">
        <v>0.09</v>
      </c>
      <c r="L111" s="21">
        <v>258</v>
      </c>
      <c r="M111" s="20">
        <f>IF(Tariftyp="Tarif",VLOOKUP($H111&amp;"/"&amp;$I111,Tariftab,4,FALSE)*IRWAZ/35,AT_Gehalt)*(Monate_vor_TE+Monate_nach_TE*(1+TE_Satz))</f>
        <v>39333.24</v>
      </c>
      <c r="N111" s="20">
        <f>$M111*$K111</f>
        <v>3539.9915999999998</v>
      </c>
      <c r="O111" s="20">
        <f>L111*12</f>
        <v>3096</v>
      </c>
      <c r="P111" s="20">
        <f>IF(Tariftyp="AT",$M111/12*Bonus_AT+UGeld_AT,$M111/12*UG_WG_Faktor)</f>
        <v>4162.7678999999998</v>
      </c>
      <c r="Q111" s="20">
        <f>IF(Tariftyp="Tarif",Tarif_EZ,0)</f>
        <v>150</v>
      </c>
      <c r="R111" s="20">
        <f>SUM($M111:$Q111)</f>
        <v>50281.999499999998</v>
      </c>
      <c r="S111" s="20">
        <f>IF($R111&lt;KVPV_BBG*12,$R111,KVPV_BBG*12)*KVPV_Satz+IF($R111&lt;RVAV_BBG*12,$R111,RVAV_BBG*12)*RVAV_Satz</f>
        <v>9696.3035413500002</v>
      </c>
      <c r="T111" s="20">
        <f>SUM($R111:$S111)</f>
        <v>59978.303041349995</v>
      </c>
    </row>
    <row r="112" spans="1:20" outlineLevel="3" x14ac:dyDescent="0.25">
      <c r="A112">
        <v>2389</v>
      </c>
      <c r="B112" t="s">
        <v>111</v>
      </c>
      <c r="C112" t="s">
        <v>177</v>
      </c>
      <c r="D112" t="s">
        <v>38</v>
      </c>
      <c r="E112">
        <v>41000</v>
      </c>
      <c r="F112" t="s">
        <v>10</v>
      </c>
      <c r="G112">
        <v>35</v>
      </c>
      <c r="H112" t="s">
        <v>101</v>
      </c>
      <c r="I112" t="s">
        <v>12</v>
      </c>
      <c r="K112" s="22">
        <v>0.09</v>
      </c>
      <c r="M112" s="20">
        <f>IF(Tariftyp="Tarif",VLOOKUP($H112&amp;"/"&amp;$I112,Tariftab,4,FALSE)*IRWAZ/35,AT_Gehalt)*(Monate_vor_TE+Monate_nach_TE*(1+TE_Satz))</f>
        <v>28078.560000000001</v>
      </c>
      <c r="N112" s="20">
        <f>$M112*$K112</f>
        <v>2527.0704000000001</v>
      </c>
      <c r="O112" s="20">
        <f>L112*12</f>
        <v>0</v>
      </c>
      <c r="P112" s="20">
        <f>IF(Tariftyp="AT",$M112/12*Bonus_AT+UGeld_AT,$M112/12*UG_WG_Faktor)</f>
        <v>2971.6476000000002</v>
      </c>
      <c r="Q112" s="20">
        <f>IF(Tariftyp="Tarif",Tarif_EZ,0)</f>
        <v>150</v>
      </c>
      <c r="R112" s="20">
        <f>SUM($M112:$Q112)</f>
        <v>33727.278000000006</v>
      </c>
      <c r="S112" s="20">
        <f>IF($R112&lt;KVPV_BBG*12,$R112,KVPV_BBG*12)*KVPV_Satz+IF($R112&lt;RVAV_BBG*12,$R112,RVAV_BBG*12)*RVAV_Satz</f>
        <v>6747.1419639000014</v>
      </c>
      <c r="T112" s="20">
        <f>SUM($R112:$S112)</f>
        <v>40474.419963900007</v>
      </c>
    </row>
    <row r="113" spans="1:20" outlineLevel="3" x14ac:dyDescent="0.25">
      <c r="A113">
        <v>2452</v>
      </c>
      <c r="B113" t="s">
        <v>192</v>
      </c>
      <c r="C113" t="s">
        <v>193</v>
      </c>
      <c r="D113" t="s">
        <v>38</v>
      </c>
      <c r="E113">
        <v>41000</v>
      </c>
      <c r="F113" t="s">
        <v>10</v>
      </c>
      <c r="G113">
        <v>40</v>
      </c>
      <c r="H113" t="s">
        <v>55</v>
      </c>
      <c r="I113" t="s">
        <v>12</v>
      </c>
      <c r="K113" s="22">
        <v>0.1</v>
      </c>
      <c r="M113" s="20">
        <f>IF(Tariftyp="Tarif",VLOOKUP($H113&amp;"/"&amp;$I113,Tariftab,4,FALSE)*IRWAZ/35,AT_Gehalt)*(Monate_vor_TE+Monate_nach_TE*(1+TE_Satz))</f>
        <v>31110.582857142857</v>
      </c>
      <c r="N113" s="20">
        <f>$M113*$K113</f>
        <v>3111.0582857142858</v>
      </c>
      <c r="O113" s="20">
        <f>L113*12</f>
        <v>0</v>
      </c>
      <c r="P113" s="20">
        <f>IF(Tariftyp="AT",$M113/12*Bonus_AT+UGeld_AT,$M113/12*UG_WG_Faktor)</f>
        <v>3292.5366857142858</v>
      </c>
      <c r="Q113" s="20">
        <f>IF(Tariftyp="Tarif",Tarif_EZ,0)</f>
        <v>150</v>
      </c>
      <c r="R113" s="20">
        <f>SUM($M113:$Q113)</f>
        <v>37664.177828571432</v>
      </c>
      <c r="S113" s="20">
        <f>IF($R113&lt;KVPV_BBG*12,$R113,KVPV_BBG*12)*KVPV_Satz+IF($R113&lt;RVAV_BBG*12,$R113,RVAV_BBG*12)*RVAV_Satz</f>
        <v>7534.7187746057152</v>
      </c>
      <c r="T113" s="20">
        <f>SUM($R113:$S113)</f>
        <v>45198.896603177149</v>
      </c>
    </row>
    <row r="114" spans="1:20" outlineLevel="3" x14ac:dyDescent="0.25">
      <c r="A114">
        <v>2462</v>
      </c>
      <c r="B114" t="s">
        <v>196</v>
      </c>
      <c r="C114" t="s">
        <v>197</v>
      </c>
      <c r="D114" t="s">
        <v>38</v>
      </c>
      <c r="E114">
        <v>41000</v>
      </c>
      <c r="F114" t="s">
        <v>10</v>
      </c>
      <c r="G114">
        <v>35</v>
      </c>
      <c r="H114" t="s">
        <v>52</v>
      </c>
      <c r="I114" t="s">
        <v>12</v>
      </c>
      <c r="K114" s="22">
        <v>0.1</v>
      </c>
      <c r="L114" s="21">
        <v>199</v>
      </c>
      <c r="M114" s="20">
        <f>IF(Tariftyp="Tarif",VLOOKUP($H114&amp;"/"&amp;$I114,Tariftab,4,FALSE)*IRWAZ/35,AT_Gehalt)*(Monate_vor_TE+Monate_nach_TE*(1+TE_Satz))</f>
        <v>24994.080000000002</v>
      </c>
      <c r="N114" s="20">
        <f>$M114*$K114</f>
        <v>2499.4080000000004</v>
      </c>
      <c r="O114" s="20">
        <f>L114*12</f>
        <v>2388</v>
      </c>
      <c r="P114" s="20">
        <f>IF(Tariftyp="AT",$M114/12*Bonus_AT+UGeld_AT,$M114/12*UG_WG_Faktor)</f>
        <v>2645.2068000000004</v>
      </c>
      <c r="Q114" s="20">
        <f>IF(Tariftyp="Tarif",Tarif_EZ,0)</f>
        <v>150</v>
      </c>
      <c r="R114" s="20">
        <f>SUM($M114:$Q114)</f>
        <v>32676.694800000001</v>
      </c>
      <c r="S114" s="20">
        <f>IF($R114&lt;KVPV_BBG*12,$R114,KVPV_BBG*12)*KVPV_Satz+IF($R114&lt;RVAV_BBG*12,$R114,RVAV_BBG*12)*RVAV_Satz</f>
        <v>6536.9727947400006</v>
      </c>
      <c r="T114" s="20">
        <f>SUM($R114:$S114)</f>
        <v>39213.66759474</v>
      </c>
    </row>
    <row r="115" spans="1:20" outlineLevel="3" x14ac:dyDescent="0.25">
      <c r="A115">
        <v>2492</v>
      </c>
      <c r="B115" t="s">
        <v>42</v>
      </c>
      <c r="C115" t="s">
        <v>199</v>
      </c>
      <c r="D115" t="s">
        <v>38</v>
      </c>
      <c r="E115">
        <v>41000</v>
      </c>
      <c r="F115" t="s">
        <v>10</v>
      </c>
      <c r="G115">
        <v>35</v>
      </c>
      <c r="H115" t="s">
        <v>75</v>
      </c>
      <c r="I115" t="s">
        <v>76</v>
      </c>
      <c r="K115" s="22">
        <v>0.1</v>
      </c>
      <c r="M115" s="20">
        <f>IF(Tariftyp="Tarif",VLOOKUP($H115&amp;"/"&amp;$I115,Tariftab,4,FALSE)*IRWAZ/35,AT_Gehalt)*(Monate_vor_TE+Monate_nach_TE*(1+TE_Satz))</f>
        <v>53286.840000000004</v>
      </c>
      <c r="N115" s="20">
        <f>$M115*$K115</f>
        <v>5328.6840000000011</v>
      </c>
      <c r="O115" s="20">
        <f>L115*12</f>
        <v>0</v>
      </c>
      <c r="P115" s="20">
        <f>IF(Tariftyp="AT",$M115/12*Bonus_AT+UGeld_AT,$M115/12*UG_WG_Faktor)</f>
        <v>5639.523900000001</v>
      </c>
      <c r="Q115" s="20">
        <f>IF(Tariftyp="Tarif",Tarif_EZ,0)</f>
        <v>150</v>
      </c>
      <c r="R115" s="20">
        <f>SUM($M115:$Q115)</f>
        <v>64405.047900000005</v>
      </c>
      <c r="S115" s="20">
        <f>IF($R115&lt;KVPV_BBG*12,$R115,KVPV_BBG*12)*KVPV_Satz+IF($R115&lt;RVAV_BBG*12,$R115,RVAV_BBG*12)*RVAV_Satz</f>
        <v>11352.937118670001</v>
      </c>
      <c r="T115" s="20">
        <f>SUM($R115:$S115)</f>
        <v>75757.985018670006</v>
      </c>
    </row>
    <row r="116" spans="1:20" outlineLevel="3" x14ac:dyDescent="0.25">
      <c r="A116">
        <v>2506</v>
      </c>
      <c r="B116" t="s">
        <v>32</v>
      </c>
      <c r="C116" t="s">
        <v>200</v>
      </c>
      <c r="D116" t="s">
        <v>38</v>
      </c>
      <c r="E116">
        <v>41000</v>
      </c>
      <c r="F116" t="s">
        <v>10</v>
      </c>
      <c r="G116">
        <v>35</v>
      </c>
      <c r="H116" t="s">
        <v>49</v>
      </c>
      <c r="I116" t="s">
        <v>12</v>
      </c>
      <c r="K116" s="22">
        <v>0.08</v>
      </c>
      <c r="M116" s="20">
        <f>IF(Tariftyp="Tarif",VLOOKUP($H116&amp;"/"&amp;$I116,Tariftab,4,FALSE)*IRWAZ/35,AT_Gehalt)*(Monate_vor_TE+Monate_nach_TE*(1+TE_Satz))</f>
        <v>39333.24</v>
      </c>
      <c r="N116" s="20">
        <f>$M116*$K116</f>
        <v>3146.6592000000001</v>
      </c>
      <c r="O116" s="20">
        <f>L116*12</f>
        <v>0</v>
      </c>
      <c r="P116" s="20">
        <f>IF(Tariftyp="AT",$M116/12*Bonus_AT+UGeld_AT,$M116/12*UG_WG_Faktor)</f>
        <v>4162.7678999999998</v>
      </c>
      <c r="Q116" s="20">
        <f>IF(Tariftyp="Tarif",Tarif_EZ,0)</f>
        <v>150</v>
      </c>
      <c r="R116" s="20">
        <f>SUM($M116:$Q116)</f>
        <v>46792.667099999999</v>
      </c>
      <c r="S116" s="20">
        <f>IF($R116&lt;KVPV_BBG*12,$R116,KVPV_BBG*12)*KVPV_Satz+IF($R116&lt;RVAV_BBG*12,$R116,RVAV_BBG*12)*RVAV_Satz</f>
        <v>9287.0048508300006</v>
      </c>
      <c r="T116" s="20">
        <f>SUM($R116:$S116)</f>
        <v>56079.671950830001</v>
      </c>
    </row>
    <row r="117" spans="1:20" outlineLevel="3" x14ac:dyDescent="0.25">
      <c r="A117">
        <v>2528</v>
      </c>
      <c r="B117" t="s">
        <v>40</v>
      </c>
      <c r="C117" t="s">
        <v>203</v>
      </c>
      <c r="D117" t="s">
        <v>38</v>
      </c>
      <c r="E117">
        <v>41000</v>
      </c>
      <c r="F117" t="s">
        <v>10</v>
      </c>
      <c r="G117">
        <v>40</v>
      </c>
      <c r="H117" t="s">
        <v>88</v>
      </c>
      <c r="I117" t="s">
        <v>12</v>
      </c>
      <c r="K117" s="22">
        <v>0.08</v>
      </c>
      <c r="M117" s="20">
        <f>IF(Tariftyp="Tarif",VLOOKUP($H117&amp;"/"&amp;$I117,Tariftab,4,FALSE)*IRWAZ/35,AT_Gehalt)*(Monate_vor_TE+Monate_nach_TE*(1+TE_Satz))</f>
        <v>28907.382857142857</v>
      </c>
      <c r="N117" s="20">
        <f>$M117*$K117</f>
        <v>2312.5906285714286</v>
      </c>
      <c r="O117" s="20">
        <f>L117*12</f>
        <v>0</v>
      </c>
      <c r="P117" s="20">
        <f>IF(Tariftyp="AT",$M117/12*Bonus_AT+UGeld_AT,$M117/12*UG_WG_Faktor)</f>
        <v>3059.3646857142858</v>
      </c>
      <c r="Q117" s="20">
        <f>IF(Tariftyp="Tarif",Tarif_EZ,0)</f>
        <v>150</v>
      </c>
      <c r="R117" s="20">
        <f>SUM($M117:$Q117)</f>
        <v>34429.338171428572</v>
      </c>
      <c r="S117" s="20">
        <f>IF($R117&lt;KVPV_BBG*12,$R117,KVPV_BBG*12)*KVPV_Satz+IF($R117&lt;RVAV_BBG*12,$R117,RVAV_BBG*12)*RVAV_Satz</f>
        <v>6887.5891011942858</v>
      </c>
      <c r="T117" s="20">
        <f>SUM($R117:$S117)</f>
        <v>41316.927272622859</v>
      </c>
    </row>
    <row r="118" spans="1:20" outlineLevel="3" x14ac:dyDescent="0.25">
      <c r="A118">
        <v>2535</v>
      </c>
      <c r="B118" t="s">
        <v>207</v>
      </c>
      <c r="C118" t="s">
        <v>208</v>
      </c>
      <c r="D118" t="s">
        <v>38</v>
      </c>
      <c r="E118">
        <v>41000</v>
      </c>
      <c r="F118" t="s">
        <v>10</v>
      </c>
      <c r="G118">
        <v>35</v>
      </c>
      <c r="H118" t="s">
        <v>52</v>
      </c>
      <c r="I118" t="s">
        <v>12</v>
      </c>
      <c r="K118" s="22">
        <v>0.1</v>
      </c>
      <c r="L118" s="21">
        <v>164</v>
      </c>
      <c r="M118" s="20">
        <f>IF(Tariftyp="Tarif",VLOOKUP($H118&amp;"/"&amp;$I118,Tariftab,4,FALSE)*IRWAZ/35,AT_Gehalt)*(Monate_vor_TE+Monate_nach_TE*(1+TE_Satz))</f>
        <v>24994.080000000002</v>
      </c>
      <c r="N118" s="20">
        <f>$M118*$K118</f>
        <v>2499.4080000000004</v>
      </c>
      <c r="O118" s="20">
        <f>L118*12</f>
        <v>1968</v>
      </c>
      <c r="P118" s="20">
        <f>IF(Tariftyp="AT",$M118/12*Bonus_AT+UGeld_AT,$M118/12*UG_WG_Faktor)</f>
        <v>2645.2068000000004</v>
      </c>
      <c r="Q118" s="20">
        <f>IF(Tariftyp="Tarif",Tarif_EZ,0)</f>
        <v>150</v>
      </c>
      <c r="R118" s="20">
        <f>SUM($M118:$Q118)</f>
        <v>32256.694800000001</v>
      </c>
      <c r="S118" s="20">
        <f>IF($R118&lt;KVPV_BBG*12,$R118,KVPV_BBG*12)*KVPV_Satz+IF($R118&lt;RVAV_BBG*12,$R118,RVAV_BBG*12)*RVAV_Satz</f>
        <v>6452.95179474</v>
      </c>
      <c r="T118" s="20">
        <f>SUM($R118:$S118)</f>
        <v>38709.646594739999</v>
      </c>
    </row>
    <row r="119" spans="1:20" outlineLevel="3" x14ac:dyDescent="0.25">
      <c r="A119">
        <v>2550</v>
      </c>
      <c r="B119" t="s">
        <v>212</v>
      </c>
      <c r="C119" t="s">
        <v>213</v>
      </c>
      <c r="D119" t="s">
        <v>38</v>
      </c>
      <c r="E119">
        <v>41000</v>
      </c>
      <c r="F119" t="s">
        <v>10</v>
      </c>
      <c r="G119">
        <v>35</v>
      </c>
      <c r="H119" t="s">
        <v>52</v>
      </c>
      <c r="I119" t="s">
        <v>12</v>
      </c>
      <c r="K119" s="22">
        <v>0.1</v>
      </c>
      <c r="L119" s="21">
        <v>101</v>
      </c>
      <c r="M119" s="20">
        <f>IF(Tariftyp="Tarif",VLOOKUP($H119&amp;"/"&amp;$I119,Tariftab,4,FALSE)*IRWAZ/35,AT_Gehalt)*(Monate_vor_TE+Monate_nach_TE*(1+TE_Satz))</f>
        <v>24994.080000000002</v>
      </c>
      <c r="N119" s="20">
        <f>$M119*$K119</f>
        <v>2499.4080000000004</v>
      </c>
      <c r="O119" s="20">
        <f>L119*12</f>
        <v>1212</v>
      </c>
      <c r="P119" s="20">
        <f>IF(Tariftyp="AT",$M119/12*Bonus_AT+UGeld_AT,$M119/12*UG_WG_Faktor)</f>
        <v>2645.2068000000004</v>
      </c>
      <c r="Q119" s="20">
        <f>IF(Tariftyp="Tarif",Tarif_EZ,0)</f>
        <v>150</v>
      </c>
      <c r="R119" s="20">
        <f>SUM($M119:$Q119)</f>
        <v>31500.694800000001</v>
      </c>
      <c r="S119" s="20">
        <f>IF($R119&lt;KVPV_BBG*12,$R119,KVPV_BBG*12)*KVPV_Satz+IF($R119&lt;RVAV_BBG*12,$R119,RVAV_BBG*12)*RVAV_Satz</f>
        <v>6301.7139947400001</v>
      </c>
      <c r="T119" s="20">
        <f>SUM($R119:$S119)</f>
        <v>37802.408794740004</v>
      </c>
    </row>
    <row r="120" spans="1:20" outlineLevel="3" x14ac:dyDescent="0.25">
      <c r="A120">
        <v>2735</v>
      </c>
      <c r="B120" t="s">
        <v>241</v>
      </c>
      <c r="C120" t="s">
        <v>242</v>
      </c>
      <c r="D120" t="s">
        <v>38</v>
      </c>
      <c r="E120">
        <v>41000</v>
      </c>
      <c r="F120" t="s">
        <v>10</v>
      </c>
      <c r="G120">
        <v>35</v>
      </c>
      <c r="H120" t="s">
        <v>93</v>
      </c>
      <c r="I120" t="s">
        <v>12</v>
      </c>
      <c r="K120" s="22">
        <v>0.1</v>
      </c>
      <c r="M120" s="20">
        <f>IF(Tariftyp="Tarif",VLOOKUP($H120&amp;"/"&amp;$I120,Tariftab,4,FALSE)*IRWAZ/35,AT_Gehalt)*(Monate_vor_TE+Monate_nach_TE*(1+TE_Satz))</f>
        <v>35085.96</v>
      </c>
      <c r="N120" s="20">
        <f>$M120*$K120</f>
        <v>3508.596</v>
      </c>
      <c r="O120" s="20">
        <f>L120*12</f>
        <v>0</v>
      </c>
      <c r="P120" s="20">
        <f>IF(Tariftyp="AT",$M120/12*Bonus_AT+UGeld_AT,$M120/12*UG_WG_Faktor)</f>
        <v>3713.2640999999999</v>
      </c>
      <c r="Q120" s="20">
        <f>IF(Tariftyp="Tarif",Tarif_EZ,0)</f>
        <v>150</v>
      </c>
      <c r="R120" s="20">
        <f>SUM($M120:$Q120)</f>
        <v>42457.820099999997</v>
      </c>
      <c r="S120" s="20">
        <f>IF($R120&lt;KVPV_BBG*12,$R120,KVPV_BBG*12)*KVPV_Satz+IF($R120&lt;RVAV_BBG*12,$R120,RVAV_BBG*12)*RVAV_Satz</f>
        <v>8493.6869110049993</v>
      </c>
      <c r="T120" s="20">
        <f>SUM($R120:$S120)</f>
        <v>50951.507011005</v>
      </c>
    </row>
    <row r="121" spans="1:20" outlineLevel="3" x14ac:dyDescent="0.25">
      <c r="A121">
        <v>2969</v>
      </c>
      <c r="B121" t="s">
        <v>32</v>
      </c>
      <c r="C121" t="s">
        <v>251</v>
      </c>
      <c r="D121" t="s">
        <v>38</v>
      </c>
      <c r="E121">
        <v>41000</v>
      </c>
      <c r="F121" t="s">
        <v>10</v>
      </c>
      <c r="G121">
        <v>35</v>
      </c>
      <c r="H121" t="s">
        <v>88</v>
      </c>
      <c r="I121" t="s">
        <v>12</v>
      </c>
      <c r="K121" s="22">
        <v>0.08</v>
      </c>
      <c r="L121" s="21">
        <v>87</v>
      </c>
      <c r="M121" s="20">
        <f>IF(Tariftyp="Tarif",VLOOKUP($H121&amp;"/"&amp;$I121,Tariftab,4,FALSE)*IRWAZ/35,AT_Gehalt)*(Monate_vor_TE+Monate_nach_TE*(1+TE_Satz))</f>
        <v>25293.96</v>
      </c>
      <c r="N121" s="20">
        <f>$M121*$K121</f>
        <v>2023.5167999999999</v>
      </c>
      <c r="O121" s="20">
        <f>L121*12</f>
        <v>1044</v>
      </c>
      <c r="P121" s="20">
        <f>IF(Tariftyp="AT",$M121/12*Bonus_AT+UGeld_AT,$M121/12*UG_WG_Faktor)</f>
        <v>2676.9441000000002</v>
      </c>
      <c r="Q121" s="20">
        <f>IF(Tariftyp="Tarif",Tarif_EZ,0)</f>
        <v>150</v>
      </c>
      <c r="R121" s="20">
        <f>SUM($M121:$Q121)</f>
        <v>31188.420900000001</v>
      </c>
      <c r="S121" s="20">
        <f>IF($R121&lt;KVPV_BBG*12,$R121,KVPV_BBG*12)*KVPV_Satz+IF($R121&lt;RVAV_BBG*12,$R121,RVAV_BBG*12)*RVAV_Satz</f>
        <v>6239.2436010450001</v>
      </c>
      <c r="T121" s="20">
        <f>SUM($R121:$S121)</f>
        <v>37427.664501045001</v>
      </c>
    </row>
    <row r="122" spans="1:20" outlineLevel="3" x14ac:dyDescent="0.25">
      <c r="A122">
        <v>2990</v>
      </c>
      <c r="B122" t="s">
        <v>32</v>
      </c>
      <c r="C122" t="s">
        <v>252</v>
      </c>
      <c r="D122" t="s">
        <v>38</v>
      </c>
      <c r="E122">
        <v>41000</v>
      </c>
      <c r="F122" t="s">
        <v>10</v>
      </c>
      <c r="G122">
        <v>35</v>
      </c>
      <c r="H122" t="s">
        <v>88</v>
      </c>
      <c r="I122" t="s">
        <v>12</v>
      </c>
      <c r="K122" s="22">
        <v>0.11</v>
      </c>
      <c r="M122" s="20">
        <f>IF(Tariftyp="Tarif",VLOOKUP($H122&amp;"/"&amp;$I122,Tariftab,4,FALSE)*IRWAZ/35,AT_Gehalt)*(Monate_vor_TE+Monate_nach_TE*(1+TE_Satz))</f>
        <v>25293.96</v>
      </c>
      <c r="N122" s="20">
        <f>$M122*$K122</f>
        <v>2782.3355999999999</v>
      </c>
      <c r="O122" s="20">
        <f>L122*12</f>
        <v>0</v>
      </c>
      <c r="P122" s="20">
        <f>IF(Tariftyp="AT",$M122/12*Bonus_AT+UGeld_AT,$M122/12*UG_WG_Faktor)</f>
        <v>2676.9441000000002</v>
      </c>
      <c r="Q122" s="20">
        <f>IF(Tariftyp="Tarif",Tarif_EZ,0)</f>
        <v>150</v>
      </c>
      <c r="R122" s="20">
        <f>SUM($M122:$Q122)</f>
        <v>30903.239699999998</v>
      </c>
      <c r="S122" s="20">
        <f>IF($R122&lt;KVPV_BBG*12,$R122,KVPV_BBG*12)*KVPV_Satz+IF($R122&lt;RVAV_BBG*12,$R122,RVAV_BBG*12)*RVAV_Satz</f>
        <v>6182.1931019849999</v>
      </c>
      <c r="T122" s="20">
        <f>SUM($R122:$S122)</f>
        <v>37085.432801985</v>
      </c>
    </row>
    <row r="123" spans="1:20" outlineLevel="3" x14ac:dyDescent="0.25">
      <c r="A123">
        <v>3037</v>
      </c>
      <c r="B123" t="s">
        <v>212</v>
      </c>
      <c r="C123" t="s">
        <v>253</v>
      </c>
      <c r="D123" t="s">
        <v>38</v>
      </c>
      <c r="E123">
        <v>41000</v>
      </c>
      <c r="F123" t="s">
        <v>10</v>
      </c>
      <c r="G123">
        <v>35</v>
      </c>
      <c r="H123" t="s">
        <v>52</v>
      </c>
      <c r="I123" t="s">
        <v>12</v>
      </c>
      <c r="K123" s="22">
        <v>0.12</v>
      </c>
      <c r="L123" s="21">
        <v>249</v>
      </c>
      <c r="M123" s="20">
        <f>IF(Tariftyp="Tarif",VLOOKUP($H123&amp;"/"&amp;$I123,Tariftab,4,FALSE)*IRWAZ/35,AT_Gehalt)*(Monate_vor_TE+Monate_nach_TE*(1+TE_Satz))</f>
        <v>24994.080000000002</v>
      </c>
      <c r="N123" s="20">
        <f>$M123*$K123</f>
        <v>2999.2896000000001</v>
      </c>
      <c r="O123" s="20">
        <f>L123*12</f>
        <v>2988</v>
      </c>
      <c r="P123" s="20">
        <f>IF(Tariftyp="AT",$M123/12*Bonus_AT+UGeld_AT,$M123/12*UG_WG_Faktor)</f>
        <v>2645.2068000000004</v>
      </c>
      <c r="Q123" s="20">
        <f>IF(Tariftyp="Tarif",Tarif_EZ,0)</f>
        <v>150</v>
      </c>
      <c r="R123" s="20">
        <f>SUM($M123:$Q123)</f>
        <v>33776.576400000005</v>
      </c>
      <c r="S123" s="20">
        <f>IF($R123&lt;KVPV_BBG*12,$R123,KVPV_BBG*12)*KVPV_Satz+IF($R123&lt;RVAV_BBG*12,$R123,RVAV_BBG*12)*RVAV_Satz</f>
        <v>6757.0041088200014</v>
      </c>
      <c r="T123" s="20">
        <f>SUM($R123:$S123)</f>
        <v>40533.580508820007</v>
      </c>
    </row>
    <row r="124" spans="1:20" outlineLevel="3" x14ac:dyDescent="0.25">
      <c r="A124">
        <v>3041</v>
      </c>
      <c r="B124" t="s">
        <v>132</v>
      </c>
      <c r="C124" t="s">
        <v>254</v>
      </c>
      <c r="D124" t="s">
        <v>38</v>
      </c>
      <c r="E124">
        <v>41000</v>
      </c>
      <c r="F124" t="s">
        <v>10</v>
      </c>
      <c r="G124">
        <v>35</v>
      </c>
      <c r="H124" t="s">
        <v>30</v>
      </c>
      <c r="I124" t="s">
        <v>76</v>
      </c>
      <c r="K124" s="22">
        <v>0.08</v>
      </c>
      <c r="M124" s="20">
        <f>IF(Tariftyp="Tarif",VLOOKUP($H124&amp;"/"&amp;$I124,Tariftab,4,FALSE)*IRWAZ/35,AT_Gehalt)*(Monate_vor_TE+Monate_nach_TE*(1+TE_Satz))</f>
        <v>45030.96</v>
      </c>
      <c r="N124" s="20">
        <f>$M124*$K124</f>
        <v>3602.4767999999999</v>
      </c>
      <c r="O124" s="20">
        <f>L124*12</f>
        <v>0</v>
      </c>
      <c r="P124" s="20">
        <f>IF(Tariftyp="AT",$M124/12*Bonus_AT+UGeld_AT,$M124/12*UG_WG_Faktor)</f>
        <v>4765.7766000000001</v>
      </c>
      <c r="Q124" s="20">
        <f>IF(Tariftyp="Tarif",Tarif_EZ,0)</f>
        <v>150</v>
      </c>
      <c r="R124" s="20">
        <f>SUM($M124:$Q124)</f>
        <v>53549.213399999993</v>
      </c>
      <c r="S124" s="20">
        <f>IF($R124&lt;KVPV_BBG*12,$R124,KVPV_BBG*12)*KVPV_Satz+IF($R124&lt;RVAV_BBG*12,$R124,RVAV_BBG*12)*RVAV_Satz</f>
        <v>10079.547731819999</v>
      </c>
      <c r="T124" s="20">
        <f>SUM($R124:$S124)</f>
        <v>63628.761131819992</v>
      </c>
    </row>
    <row r="125" spans="1:20" outlineLevel="3" x14ac:dyDescent="0.25">
      <c r="A125">
        <v>3044</v>
      </c>
      <c r="B125" t="s">
        <v>255</v>
      </c>
      <c r="C125" t="s">
        <v>256</v>
      </c>
      <c r="D125" t="s">
        <v>38</v>
      </c>
      <c r="E125">
        <v>41000</v>
      </c>
      <c r="F125" t="s">
        <v>10</v>
      </c>
      <c r="G125">
        <v>40</v>
      </c>
      <c r="H125" t="s">
        <v>88</v>
      </c>
      <c r="I125" t="s">
        <v>12</v>
      </c>
      <c r="K125" s="22">
        <v>0.08</v>
      </c>
      <c r="M125" s="20">
        <f>IF(Tariftyp="Tarif",VLOOKUP($H125&amp;"/"&amp;$I125,Tariftab,4,FALSE)*IRWAZ/35,AT_Gehalt)*(Monate_vor_TE+Monate_nach_TE*(1+TE_Satz))</f>
        <v>28907.382857142857</v>
      </c>
      <c r="N125" s="20">
        <f>$M125*$K125</f>
        <v>2312.5906285714286</v>
      </c>
      <c r="O125" s="20">
        <f>L125*12</f>
        <v>0</v>
      </c>
      <c r="P125" s="20">
        <f>IF(Tariftyp="AT",$M125/12*Bonus_AT+UGeld_AT,$M125/12*UG_WG_Faktor)</f>
        <v>3059.3646857142858</v>
      </c>
      <c r="Q125" s="20">
        <f>IF(Tariftyp="Tarif",Tarif_EZ,0)</f>
        <v>150</v>
      </c>
      <c r="R125" s="20">
        <f>SUM($M125:$Q125)</f>
        <v>34429.338171428572</v>
      </c>
      <c r="S125" s="20">
        <f>IF($R125&lt;KVPV_BBG*12,$R125,KVPV_BBG*12)*KVPV_Satz+IF($R125&lt;RVAV_BBG*12,$R125,RVAV_BBG*12)*RVAV_Satz</f>
        <v>6887.5891011942858</v>
      </c>
      <c r="T125" s="20">
        <f>SUM($R125:$S125)</f>
        <v>41316.927272622859</v>
      </c>
    </row>
    <row r="126" spans="1:20" outlineLevel="3" x14ac:dyDescent="0.25">
      <c r="A126">
        <v>3052</v>
      </c>
      <c r="B126" t="s">
        <v>13</v>
      </c>
      <c r="C126" t="s">
        <v>257</v>
      </c>
      <c r="D126" t="s">
        <v>38</v>
      </c>
      <c r="E126">
        <v>41000</v>
      </c>
      <c r="F126" t="s">
        <v>10</v>
      </c>
      <c r="G126">
        <v>35</v>
      </c>
      <c r="H126" t="s">
        <v>52</v>
      </c>
      <c r="I126" t="s">
        <v>12</v>
      </c>
      <c r="K126" s="22">
        <v>0.09</v>
      </c>
      <c r="L126" s="21">
        <v>200</v>
      </c>
      <c r="M126" s="20">
        <f>IF(Tariftyp="Tarif",VLOOKUP($H126&amp;"/"&amp;$I126,Tariftab,4,FALSE)*IRWAZ/35,AT_Gehalt)*(Monate_vor_TE+Monate_nach_TE*(1+TE_Satz))</f>
        <v>24994.080000000002</v>
      </c>
      <c r="N126" s="20">
        <f>$M126*$K126</f>
        <v>2249.4672</v>
      </c>
      <c r="O126" s="20">
        <f>L126*12</f>
        <v>2400</v>
      </c>
      <c r="P126" s="20">
        <f>IF(Tariftyp="AT",$M126/12*Bonus_AT+UGeld_AT,$M126/12*UG_WG_Faktor)</f>
        <v>2645.2068000000004</v>
      </c>
      <c r="Q126" s="20">
        <f>IF(Tariftyp="Tarif",Tarif_EZ,0)</f>
        <v>150</v>
      </c>
      <c r="R126" s="20">
        <f>SUM($M126:$Q126)</f>
        <v>32438.754000000001</v>
      </c>
      <c r="S126" s="20">
        <f>IF($R126&lt;KVPV_BBG*12,$R126,KVPV_BBG*12)*KVPV_Satz+IF($R126&lt;RVAV_BBG*12,$R126,RVAV_BBG*12)*RVAV_Satz</f>
        <v>6489.3727377000005</v>
      </c>
      <c r="T126" s="20">
        <f>SUM($R126:$S126)</f>
        <v>38928.126737700004</v>
      </c>
    </row>
    <row r="127" spans="1:20" outlineLevel="3" x14ac:dyDescent="0.25">
      <c r="A127">
        <v>3053</v>
      </c>
      <c r="B127" t="s">
        <v>175</v>
      </c>
      <c r="C127" t="s">
        <v>258</v>
      </c>
      <c r="D127" t="s">
        <v>38</v>
      </c>
      <c r="E127">
        <v>41000</v>
      </c>
      <c r="F127" t="s">
        <v>10</v>
      </c>
      <c r="G127">
        <v>35</v>
      </c>
      <c r="H127" t="s">
        <v>39</v>
      </c>
      <c r="I127" t="s">
        <v>12</v>
      </c>
      <c r="K127" s="22">
        <v>0.08</v>
      </c>
      <c r="M127" s="20">
        <f>IF(Tariftyp="Tarif",VLOOKUP($H127&amp;"/"&amp;$I127,Tariftab,4,FALSE)*IRWAZ/35,AT_Gehalt)*(Monate_vor_TE+Monate_nach_TE*(1+TE_Satz))</f>
        <v>29535.119999999999</v>
      </c>
      <c r="N127" s="20">
        <f>$M127*$K127</f>
        <v>2362.8096</v>
      </c>
      <c r="O127" s="20">
        <f>L127*12</f>
        <v>0</v>
      </c>
      <c r="P127" s="20">
        <f>IF(Tariftyp="AT",$M127/12*Bonus_AT+UGeld_AT,$M127/12*UG_WG_Faktor)</f>
        <v>3125.8001999999997</v>
      </c>
      <c r="Q127" s="20">
        <f>IF(Tariftyp="Tarif",Tarif_EZ,0)</f>
        <v>150</v>
      </c>
      <c r="R127" s="20">
        <f>SUM($M127:$Q127)</f>
        <v>35173.729800000001</v>
      </c>
      <c r="S127" s="20">
        <f>IF($R127&lt;KVPV_BBG*12,$R127,KVPV_BBG*12)*KVPV_Satz+IF($R127&lt;RVAV_BBG*12,$R127,RVAV_BBG*12)*RVAV_Satz</f>
        <v>7036.5046464900006</v>
      </c>
      <c r="T127" s="20">
        <f>SUM($R127:$S127)</f>
        <v>42210.234446490002</v>
      </c>
    </row>
    <row r="128" spans="1:20" outlineLevel="3" x14ac:dyDescent="0.25">
      <c r="A128">
        <v>3054</v>
      </c>
      <c r="B128" t="s">
        <v>32</v>
      </c>
      <c r="C128" t="s">
        <v>259</v>
      </c>
      <c r="D128" t="s">
        <v>38</v>
      </c>
      <c r="E128">
        <v>41000</v>
      </c>
      <c r="F128" t="s">
        <v>10</v>
      </c>
      <c r="G128">
        <v>35</v>
      </c>
      <c r="H128" t="s">
        <v>49</v>
      </c>
      <c r="I128" t="s">
        <v>12</v>
      </c>
      <c r="K128" s="22">
        <v>0.08</v>
      </c>
      <c r="M128" s="20">
        <f>IF(Tariftyp="Tarif",VLOOKUP($H128&amp;"/"&amp;$I128,Tariftab,4,FALSE)*IRWAZ/35,AT_Gehalt)*(Monate_vor_TE+Monate_nach_TE*(1+TE_Satz))</f>
        <v>39333.24</v>
      </c>
      <c r="N128" s="20">
        <f>$M128*$K128</f>
        <v>3146.6592000000001</v>
      </c>
      <c r="O128" s="20">
        <f>L128*12</f>
        <v>0</v>
      </c>
      <c r="P128" s="20">
        <f>IF(Tariftyp="AT",$M128/12*Bonus_AT+UGeld_AT,$M128/12*UG_WG_Faktor)</f>
        <v>4162.7678999999998</v>
      </c>
      <c r="Q128" s="20">
        <f>IF(Tariftyp="Tarif",Tarif_EZ,0)</f>
        <v>150</v>
      </c>
      <c r="R128" s="20">
        <f>SUM($M128:$Q128)</f>
        <v>46792.667099999999</v>
      </c>
      <c r="S128" s="20">
        <f>IF($R128&lt;KVPV_BBG*12,$R128,KVPV_BBG*12)*KVPV_Satz+IF($R128&lt;RVAV_BBG*12,$R128,RVAV_BBG*12)*RVAV_Satz</f>
        <v>9287.0048508300006</v>
      </c>
      <c r="T128" s="20">
        <f>SUM($R128:$S128)</f>
        <v>56079.671950830001</v>
      </c>
    </row>
    <row r="129" spans="1:20" outlineLevel="3" x14ac:dyDescent="0.25">
      <c r="A129">
        <v>3056</v>
      </c>
      <c r="B129" t="s">
        <v>13</v>
      </c>
      <c r="C129" t="s">
        <v>261</v>
      </c>
      <c r="D129" t="s">
        <v>38</v>
      </c>
      <c r="E129">
        <v>41000</v>
      </c>
      <c r="F129" t="s">
        <v>10</v>
      </c>
      <c r="G129">
        <v>35</v>
      </c>
      <c r="H129" t="s">
        <v>88</v>
      </c>
      <c r="I129" t="s">
        <v>12</v>
      </c>
      <c r="K129" s="22">
        <v>0.1</v>
      </c>
      <c r="L129" s="21">
        <v>100</v>
      </c>
      <c r="M129" s="20">
        <f>IF(Tariftyp="Tarif",VLOOKUP($H129&amp;"/"&amp;$I129,Tariftab,4,FALSE)*IRWAZ/35,AT_Gehalt)*(Monate_vor_TE+Monate_nach_TE*(1+TE_Satz))</f>
        <v>25293.96</v>
      </c>
      <c r="N129" s="20">
        <f>$M129*$K129</f>
        <v>2529.3960000000002</v>
      </c>
      <c r="O129" s="20">
        <f>L129*12</f>
        <v>1200</v>
      </c>
      <c r="P129" s="20">
        <f>IF(Tariftyp="AT",$M129/12*Bonus_AT+UGeld_AT,$M129/12*UG_WG_Faktor)</f>
        <v>2676.9441000000002</v>
      </c>
      <c r="Q129" s="20">
        <f>IF(Tariftyp="Tarif",Tarif_EZ,0)</f>
        <v>150</v>
      </c>
      <c r="R129" s="20">
        <f>SUM($M129:$Q129)</f>
        <v>31850.3001</v>
      </c>
      <c r="S129" s="20">
        <f>IF($R129&lt;KVPV_BBG*12,$R129,KVPV_BBG*12)*KVPV_Satz+IF($R129&lt;RVAV_BBG*12,$R129,RVAV_BBG*12)*RVAV_Satz</f>
        <v>6371.6525350050006</v>
      </c>
      <c r="T129" s="20">
        <f>SUM($R129:$S129)</f>
        <v>38221.952635005</v>
      </c>
    </row>
    <row r="130" spans="1:20" outlineLevel="3" x14ac:dyDescent="0.25">
      <c r="A130">
        <v>3057</v>
      </c>
      <c r="B130" t="s">
        <v>119</v>
      </c>
      <c r="C130" t="s">
        <v>262</v>
      </c>
      <c r="D130" t="s">
        <v>38</v>
      </c>
      <c r="E130">
        <v>41000</v>
      </c>
      <c r="F130" t="s">
        <v>10</v>
      </c>
      <c r="G130">
        <v>35</v>
      </c>
      <c r="H130" t="s">
        <v>55</v>
      </c>
      <c r="I130" t="s">
        <v>12</v>
      </c>
      <c r="K130" s="22">
        <v>0.1</v>
      </c>
      <c r="M130" s="20">
        <f>IF(Tariftyp="Tarif",VLOOKUP($H130&amp;"/"&amp;$I130,Tariftab,4,FALSE)*IRWAZ/35,AT_Gehalt)*(Monate_vor_TE+Monate_nach_TE*(1+TE_Satz))</f>
        <v>27221.760000000002</v>
      </c>
      <c r="N130" s="20">
        <f>$M130*$K130</f>
        <v>2722.1760000000004</v>
      </c>
      <c r="O130" s="20">
        <f>L130*12</f>
        <v>0</v>
      </c>
      <c r="P130" s="20">
        <f>IF(Tariftyp="AT",$M130/12*Bonus_AT+UGeld_AT,$M130/12*UG_WG_Faktor)</f>
        <v>2880.9695999999999</v>
      </c>
      <c r="Q130" s="20">
        <f>IF(Tariftyp="Tarif",Tarif_EZ,0)</f>
        <v>150</v>
      </c>
      <c r="R130" s="20">
        <f>SUM($M130:$Q130)</f>
        <v>32974.905599999998</v>
      </c>
      <c r="S130" s="20">
        <f>IF($R130&lt;KVPV_BBG*12,$R130,KVPV_BBG*12)*KVPV_Satz+IF($R130&lt;RVAV_BBG*12,$R130,RVAV_BBG*12)*RVAV_Satz</f>
        <v>6596.6298652799996</v>
      </c>
      <c r="T130" s="20">
        <f>SUM($R130:$S130)</f>
        <v>39571.535465280002</v>
      </c>
    </row>
    <row r="131" spans="1:20" outlineLevel="3" x14ac:dyDescent="0.25">
      <c r="A131">
        <v>3063</v>
      </c>
      <c r="B131" t="s">
        <v>190</v>
      </c>
      <c r="C131" t="s">
        <v>263</v>
      </c>
      <c r="D131" t="s">
        <v>38</v>
      </c>
      <c r="E131">
        <v>41000</v>
      </c>
      <c r="F131" t="s">
        <v>10</v>
      </c>
      <c r="G131">
        <v>35</v>
      </c>
      <c r="H131" t="s">
        <v>79</v>
      </c>
      <c r="I131" t="s">
        <v>12</v>
      </c>
      <c r="K131" s="22">
        <v>0.1</v>
      </c>
      <c r="M131" s="20">
        <f>IF(Tariftyp="Tarif",VLOOKUP($H131&amp;"/"&amp;$I131,Tariftab,4,FALSE)*IRWAZ/35,AT_Gehalt)*(Monate_vor_TE+Monate_nach_TE*(1+TE_Satz))</f>
        <v>25991.64</v>
      </c>
      <c r="N131" s="20">
        <f>$M131*$K131</f>
        <v>2599.1640000000002</v>
      </c>
      <c r="O131" s="20">
        <f>L131*12</f>
        <v>0</v>
      </c>
      <c r="P131" s="20">
        <f>IF(Tariftyp="AT",$M131/12*Bonus_AT+UGeld_AT,$M131/12*UG_WG_Faktor)</f>
        <v>2750.7819</v>
      </c>
      <c r="Q131" s="20">
        <f>IF(Tariftyp="Tarif",Tarif_EZ,0)</f>
        <v>150</v>
      </c>
      <c r="R131" s="20">
        <f>SUM($M131:$Q131)</f>
        <v>31491.585899999998</v>
      </c>
      <c r="S131" s="20">
        <f>IF($R131&lt;KVPV_BBG*12,$R131,KVPV_BBG*12)*KVPV_Satz+IF($R131&lt;RVAV_BBG*12,$R131,RVAV_BBG*12)*RVAV_Satz</f>
        <v>6299.8917592950002</v>
      </c>
      <c r="T131" s="20">
        <f>SUM($R131:$S131)</f>
        <v>37791.477659295</v>
      </c>
    </row>
    <row r="132" spans="1:20" outlineLevel="3" x14ac:dyDescent="0.25">
      <c r="A132">
        <v>3064</v>
      </c>
      <c r="B132" t="s">
        <v>23</v>
      </c>
      <c r="C132" t="s">
        <v>264</v>
      </c>
      <c r="D132" t="s">
        <v>38</v>
      </c>
      <c r="E132">
        <v>41000</v>
      </c>
      <c r="F132" t="s">
        <v>10</v>
      </c>
      <c r="G132">
        <v>35</v>
      </c>
      <c r="H132" t="s">
        <v>39</v>
      </c>
      <c r="I132" t="s">
        <v>12</v>
      </c>
      <c r="K132" s="22">
        <v>0.1</v>
      </c>
      <c r="M132" s="20">
        <f>IF(Tariftyp="Tarif",VLOOKUP($H132&amp;"/"&amp;$I132,Tariftab,4,FALSE)*IRWAZ/35,AT_Gehalt)*(Monate_vor_TE+Monate_nach_TE*(1+TE_Satz))</f>
        <v>29535.119999999999</v>
      </c>
      <c r="N132" s="20">
        <f>$M132*$K132</f>
        <v>2953.5120000000002</v>
      </c>
      <c r="O132" s="20">
        <f>L132*12</f>
        <v>0</v>
      </c>
      <c r="P132" s="20">
        <f>IF(Tariftyp="AT",$M132/12*Bonus_AT+UGeld_AT,$M132/12*UG_WG_Faktor)</f>
        <v>3125.8001999999997</v>
      </c>
      <c r="Q132" s="20">
        <f>IF(Tariftyp="Tarif",Tarif_EZ,0)</f>
        <v>150</v>
      </c>
      <c r="R132" s="20">
        <f>SUM($M132:$Q132)</f>
        <v>35764.432199999996</v>
      </c>
      <c r="S132" s="20">
        <f>IF($R132&lt;KVPV_BBG*12,$R132,KVPV_BBG*12)*KVPV_Satz+IF($R132&lt;RVAV_BBG*12,$R132,RVAV_BBG*12)*RVAV_Satz</f>
        <v>7154.674661609999</v>
      </c>
      <c r="T132" s="20">
        <f>SUM($R132:$S132)</f>
        <v>42919.106861609995</v>
      </c>
    </row>
    <row r="133" spans="1:20" outlineLevel="3" x14ac:dyDescent="0.25">
      <c r="A133">
        <v>3065</v>
      </c>
      <c r="B133" t="s">
        <v>137</v>
      </c>
      <c r="C133" t="s">
        <v>265</v>
      </c>
      <c r="D133" t="s">
        <v>38</v>
      </c>
      <c r="E133">
        <v>41000</v>
      </c>
      <c r="F133" t="s">
        <v>10</v>
      </c>
      <c r="G133">
        <v>35</v>
      </c>
      <c r="H133" t="s">
        <v>52</v>
      </c>
      <c r="I133" t="s">
        <v>12</v>
      </c>
      <c r="K133" s="22">
        <v>0.08</v>
      </c>
      <c r="L133" s="21">
        <v>168</v>
      </c>
      <c r="M133" s="20">
        <f>IF(Tariftyp="Tarif",VLOOKUP($H133&amp;"/"&amp;$I133,Tariftab,4,FALSE)*IRWAZ/35,AT_Gehalt)*(Monate_vor_TE+Monate_nach_TE*(1+TE_Satz))</f>
        <v>24994.080000000002</v>
      </c>
      <c r="N133" s="20">
        <f>$M133*$K133</f>
        <v>1999.5264000000002</v>
      </c>
      <c r="O133" s="20">
        <f>L133*12</f>
        <v>2016</v>
      </c>
      <c r="P133" s="20">
        <f>IF(Tariftyp="AT",$M133/12*Bonus_AT+UGeld_AT,$M133/12*UG_WG_Faktor)</f>
        <v>2645.2068000000004</v>
      </c>
      <c r="Q133" s="20">
        <f>IF(Tariftyp="Tarif",Tarif_EZ,0)</f>
        <v>150</v>
      </c>
      <c r="R133" s="20">
        <f>SUM($M133:$Q133)</f>
        <v>31804.813200000001</v>
      </c>
      <c r="S133" s="20">
        <f>IF($R133&lt;KVPV_BBG*12,$R133,KVPV_BBG*12)*KVPV_Satz+IF($R133&lt;RVAV_BBG*12,$R133,RVAV_BBG*12)*RVAV_Satz</f>
        <v>6362.5528806599996</v>
      </c>
      <c r="T133" s="20">
        <f>SUM($R133:$S133)</f>
        <v>38167.366080660002</v>
      </c>
    </row>
    <row r="134" spans="1:20" outlineLevel="3" x14ac:dyDescent="0.25">
      <c r="A134">
        <v>3068</v>
      </c>
      <c r="B134" t="s">
        <v>266</v>
      </c>
      <c r="C134" t="s">
        <v>267</v>
      </c>
      <c r="D134" t="s">
        <v>38</v>
      </c>
      <c r="E134">
        <v>41000</v>
      </c>
      <c r="F134" t="s">
        <v>10</v>
      </c>
      <c r="G134">
        <v>35</v>
      </c>
      <c r="H134" t="s">
        <v>49</v>
      </c>
      <c r="I134" t="s">
        <v>12</v>
      </c>
      <c r="K134" s="22">
        <v>0.11</v>
      </c>
      <c r="M134" s="20">
        <f>IF(Tariftyp="Tarif",VLOOKUP($H134&amp;"/"&amp;$I134,Tariftab,4,FALSE)*IRWAZ/35,AT_Gehalt)*(Monate_vor_TE+Monate_nach_TE*(1+TE_Satz))</f>
        <v>39333.24</v>
      </c>
      <c r="N134" s="20">
        <f>$M134*$K134</f>
        <v>4326.6563999999998</v>
      </c>
      <c r="O134" s="20">
        <f>L134*12</f>
        <v>0</v>
      </c>
      <c r="P134" s="20">
        <f>IF(Tariftyp="AT",$M134/12*Bonus_AT+UGeld_AT,$M134/12*UG_WG_Faktor)</f>
        <v>4162.7678999999998</v>
      </c>
      <c r="Q134" s="20">
        <f>IF(Tariftyp="Tarif",Tarif_EZ,0)</f>
        <v>150</v>
      </c>
      <c r="R134" s="20">
        <f>SUM($M134:$Q134)</f>
        <v>47972.664299999997</v>
      </c>
      <c r="S134" s="20">
        <f>IF($R134&lt;KVPV_BBG*12,$R134,KVPV_BBG*12)*KVPV_Satz+IF($R134&lt;RVAV_BBG*12,$R134,RVAV_BBG*12)*RVAV_Satz</f>
        <v>9425.4185223900004</v>
      </c>
      <c r="T134" s="20">
        <f>SUM($R134:$S134)</f>
        <v>57398.082822389995</v>
      </c>
    </row>
    <row r="135" spans="1:20" outlineLevel="3" x14ac:dyDescent="0.25">
      <c r="A135">
        <v>3084</v>
      </c>
      <c r="B135" t="s">
        <v>65</v>
      </c>
      <c r="C135" t="s">
        <v>276</v>
      </c>
      <c r="D135" t="s">
        <v>38</v>
      </c>
      <c r="E135">
        <v>41000</v>
      </c>
      <c r="F135" t="s">
        <v>10</v>
      </c>
      <c r="G135">
        <v>35</v>
      </c>
      <c r="H135" t="s">
        <v>49</v>
      </c>
      <c r="I135" t="s">
        <v>12</v>
      </c>
      <c r="K135" s="22">
        <v>0.1</v>
      </c>
      <c r="M135" s="20">
        <f>IF(Tariftyp="Tarif",VLOOKUP($H135&amp;"/"&amp;$I135,Tariftab,4,FALSE)*IRWAZ/35,AT_Gehalt)*(Monate_vor_TE+Monate_nach_TE*(1+TE_Satz))</f>
        <v>39333.24</v>
      </c>
      <c r="N135" s="20">
        <f>$M135*$K135</f>
        <v>3933.3240000000001</v>
      </c>
      <c r="O135" s="20">
        <f>L135*12</f>
        <v>0</v>
      </c>
      <c r="P135" s="20">
        <f>IF(Tariftyp="AT",$M135/12*Bonus_AT+UGeld_AT,$M135/12*UG_WG_Faktor)</f>
        <v>4162.7678999999998</v>
      </c>
      <c r="Q135" s="20">
        <f>IF(Tariftyp="Tarif",Tarif_EZ,0)</f>
        <v>150</v>
      </c>
      <c r="R135" s="20">
        <f>SUM($M135:$Q135)</f>
        <v>47579.331899999997</v>
      </c>
      <c r="S135" s="20">
        <f>IF($R135&lt;KVPV_BBG*12,$R135,KVPV_BBG*12)*KVPV_Satz+IF($R135&lt;RVAV_BBG*12,$R135,RVAV_BBG*12)*RVAV_Satz</f>
        <v>9379.2806318700004</v>
      </c>
      <c r="T135" s="20">
        <f>SUM($R135:$S135)</f>
        <v>56958.61253187</v>
      </c>
    </row>
    <row r="136" spans="1:20" outlineLevel="3" x14ac:dyDescent="0.25">
      <c r="A136">
        <v>3085</v>
      </c>
      <c r="B136" t="s">
        <v>247</v>
      </c>
      <c r="C136" t="s">
        <v>277</v>
      </c>
      <c r="D136" t="s">
        <v>38</v>
      </c>
      <c r="E136">
        <v>41000</v>
      </c>
      <c r="F136" t="s">
        <v>10</v>
      </c>
      <c r="G136">
        <v>35</v>
      </c>
      <c r="H136" t="s">
        <v>55</v>
      </c>
      <c r="I136" t="s">
        <v>12</v>
      </c>
      <c r="K136" s="22">
        <v>0.11</v>
      </c>
      <c r="M136" s="20">
        <f>IF(Tariftyp="Tarif",VLOOKUP($H136&amp;"/"&amp;$I136,Tariftab,4,FALSE)*IRWAZ/35,AT_Gehalt)*(Monate_vor_TE+Monate_nach_TE*(1+TE_Satz))</f>
        <v>27221.760000000002</v>
      </c>
      <c r="N136" s="20">
        <f>$M136*$K136</f>
        <v>2994.3936000000003</v>
      </c>
      <c r="O136" s="20">
        <f>L136*12</f>
        <v>0</v>
      </c>
      <c r="P136" s="20">
        <f>IF(Tariftyp="AT",$M136/12*Bonus_AT+UGeld_AT,$M136/12*UG_WG_Faktor)</f>
        <v>2880.9695999999999</v>
      </c>
      <c r="Q136" s="20">
        <f>IF(Tariftyp="Tarif",Tarif_EZ,0)</f>
        <v>150</v>
      </c>
      <c r="R136" s="20">
        <f>SUM($M136:$Q136)</f>
        <v>33247.123200000002</v>
      </c>
      <c r="S136" s="20">
        <f>IF($R136&lt;KVPV_BBG*12,$R136,KVPV_BBG*12)*KVPV_Satz+IF($R136&lt;RVAV_BBG*12,$R136,RVAV_BBG*12)*RVAV_Satz</f>
        <v>6651.0869961600001</v>
      </c>
      <c r="T136" s="20">
        <f>SUM($R136:$S136)</f>
        <v>39898.210196159998</v>
      </c>
    </row>
    <row r="137" spans="1:20" outlineLevel="3" x14ac:dyDescent="0.25">
      <c r="A137">
        <v>3099</v>
      </c>
      <c r="B137" t="s">
        <v>283</v>
      </c>
      <c r="C137" t="s">
        <v>282</v>
      </c>
      <c r="D137" t="s">
        <v>38</v>
      </c>
      <c r="E137">
        <v>41000</v>
      </c>
      <c r="F137" t="s">
        <v>10</v>
      </c>
      <c r="G137">
        <v>35</v>
      </c>
      <c r="H137" t="s">
        <v>75</v>
      </c>
      <c r="I137" t="s">
        <v>109</v>
      </c>
      <c r="K137" s="22">
        <v>0.11</v>
      </c>
      <c r="M137" s="20">
        <f>IF(Tariftyp="Tarif",VLOOKUP($H137&amp;"/"&amp;$I137,Tariftab,4,FALSE)*IRWAZ/35,AT_Gehalt)*(Monate_vor_TE+Monate_nach_TE*(1+TE_Satz))</f>
        <v>47962.44</v>
      </c>
      <c r="N137" s="20">
        <f>$M137*$K137</f>
        <v>5275.8684000000003</v>
      </c>
      <c r="O137" s="20">
        <f>L137*12</f>
        <v>0</v>
      </c>
      <c r="P137" s="20">
        <f>IF(Tariftyp="AT",$M137/12*Bonus_AT+UGeld_AT,$M137/12*UG_WG_Faktor)</f>
        <v>5076.0249000000003</v>
      </c>
      <c r="Q137" s="20">
        <f>IF(Tariftyp="Tarif",Tarif_EZ,0)</f>
        <v>150</v>
      </c>
      <c r="R137" s="20">
        <f>SUM($M137:$Q137)</f>
        <v>58464.333299999998</v>
      </c>
      <c r="S137" s="20">
        <f>IF($R137&lt;KVPV_BBG*12,$R137,KVPV_BBG*12)*KVPV_Satz+IF($R137&lt;RVAV_BBG*12,$R137,RVAV_BBG*12)*RVAV_Satz</f>
        <v>10656.09129609</v>
      </c>
      <c r="T137" s="20">
        <f>SUM($R137:$S137)</f>
        <v>69120.424596090001</v>
      </c>
    </row>
    <row r="138" spans="1:20" outlineLevel="3" x14ac:dyDescent="0.25">
      <c r="A138">
        <v>3100</v>
      </c>
      <c r="B138" t="s">
        <v>13</v>
      </c>
      <c r="C138" t="s">
        <v>284</v>
      </c>
      <c r="D138" t="s">
        <v>38</v>
      </c>
      <c r="E138">
        <v>41000</v>
      </c>
      <c r="F138" t="s">
        <v>10</v>
      </c>
      <c r="G138">
        <v>35</v>
      </c>
      <c r="H138" t="s">
        <v>11</v>
      </c>
      <c r="I138" t="s">
        <v>12</v>
      </c>
      <c r="K138" s="22">
        <v>0.12</v>
      </c>
      <c r="M138" s="20">
        <f>IF(Tariftyp="Tarif",VLOOKUP($H138&amp;"/"&amp;$I138,Tariftab,4,FALSE)*IRWAZ/35,AT_Gehalt)*(Monate_vor_TE+Monate_nach_TE*(1+TE_Satz))</f>
        <v>31921.920000000002</v>
      </c>
      <c r="N138" s="20">
        <f>$M138*$K138</f>
        <v>3830.6304</v>
      </c>
      <c r="O138" s="20">
        <f>L138*12</f>
        <v>0</v>
      </c>
      <c r="P138" s="20">
        <f>IF(Tariftyp="AT",$M138/12*Bonus_AT+UGeld_AT,$M138/12*UG_WG_Faktor)</f>
        <v>3378.4032000000007</v>
      </c>
      <c r="Q138" s="20">
        <f>IF(Tariftyp="Tarif",Tarif_EZ,0)</f>
        <v>150</v>
      </c>
      <c r="R138" s="20">
        <f>SUM($M138:$Q138)</f>
        <v>39280.953600000001</v>
      </c>
      <c r="S138" s="20">
        <f>IF($R138&lt;KVPV_BBG*12,$R138,KVPV_BBG*12)*KVPV_Satz+IF($R138&lt;RVAV_BBG*12,$R138,RVAV_BBG*12)*RVAV_Satz</f>
        <v>7858.1547676800001</v>
      </c>
      <c r="T138" s="20">
        <f>SUM($R138:$S138)</f>
        <v>47139.108367680004</v>
      </c>
    </row>
    <row r="139" spans="1:20" outlineLevel="3" x14ac:dyDescent="0.25">
      <c r="A139">
        <v>3108</v>
      </c>
      <c r="B139" t="s">
        <v>111</v>
      </c>
      <c r="C139" t="s">
        <v>288</v>
      </c>
      <c r="D139" t="s">
        <v>38</v>
      </c>
      <c r="E139">
        <v>41000</v>
      </c>
      <c r="F139" t="s">
        <v>10</v>
      </c>
      <c r="G139">
        <v>35</v>
      </c>
      <c r="H139" t="s">
        <v>55</v>
      </c>
      <c r="I139" t="s">
        <v>12</v>
      </c>
      <c r="K139" s="22">
        <v>0.1</v>
      </c>
      <c r="L139" s="21">
        <v>222</v>
      </c>
      <c r="M139" s="20">
        <f>IF(Tariftyp="Tarif",VLOOKUP($H139&amp;"/"&amp;$I139,Tariftab,4,FALSE)*IRWAZ/35,AT_Gehalt)*(Monate_vor_TE+Monate_nach_TE*(1+TE_Satz))</f>
        <v>27221.760000000002</v>
      </c>
      <c r="N139" s="20">
        <f>$M139*$K139</f>
        <v>2722.1760000000004</v>
      </c>
      <c r="O139" s="20">
        <f>L139*12</f>
        <v>2664</v>
      </c>
      <c r="P139" s="20">
        <f>IF(Tariftyp="AT",$M139/12*Bonus_AT+UGeld_AT,$M139/12*UG_WG_Faktor)</f>
        <v>2880.9695999999999</v>
      </c>
      <c r="Q139" s="20">
        <f>IF(Tariftyp="Tarif",Tarif_EZ,0)</f>
        <v>150</v>
      </c>
      <c r="R139" s="20">
        <f>SUM($M139:$Q139)</f>
        <v>35638.905599999998</v>
      </c>
      <c r="S139" s="20">
        <f>IF($R139&lt;KVPV_BBG*12,$R139,KVPV_BBG*12)*KVPV_Satz+IF($R139&lt;RVAV_BBG*12,$R139,RVAV_BBG*12)*RVAV_Satz</f>
        <v>7129.56306528</v>
      </c>
      <c r="T139" s="20">
        <f>SUM($R139:$S139)</f>
        <v>42768.468665280001</v>
      </c>
    </row>
    <row r="140" spans="1:20" outlineLevel="3" x14ac:dyDescent="0.25">
      <c r="A140">
        <v>3113</v>
      </c>
      <c r="B140" t="s">
        <v>292</v>
      </c>
      <c r="C140" t="s">
        <v>293</v>
      </c>
      <c r="D140" t="s">
        <v>38</v>
      </c>
      <c r="E140">
        <v>41000</v>
      </c>
      <c r="F140" t="s">
        <v>10</v>
      </c>
      <c r="G140">
        <v>35</v>
      </c>
      <c r="H140" t="s">
        <v>88</v>
      </c>
      <c r="I140" t="s">
        <v>12</v>
      </c>
      <c r="K140" s="22">
        <v>0.11</v>
      </c>
      <c r="M140" s="20">
        <f>IF(Tariftyp="Tarif",VLOOKUP($H140&amp;"/"&amp;$I140,Tariftab,4,FALSE)*IRWAZ/35,AT_Gehalt)*(Monate_vor_TE+Monate_nach_TE*(1+TE_Satz))</f>
        <v>25293.96</v>
      </c>
      <c r="N140" s="20">
        <f>$M140*$K140</f>
        <v>2782.3355999999999</v>
      </c>
      <c r="O140" s="20">
        <f>L140*12</f>
        <v>0</v>
      </c>
      <c r="P140" s="20">
        <f>IF(Tariftyp="AT",$M140/12*Bonus_AT+UGeld_AT,$M140/12*UG_WG_Faktor)</f>
        <v>2676.9441000000002</v>
      </c>
      <c r="Q140" s="20">
        <f>IF(Tariftyp="Tarif",Tarif_EZ,0)</f>
        <v>150</v>
      </c>
      <c r="R140" s="20">
        <f>SUM($M140:$Q140)</f>
        <v>30903.239699999998</v>
      </c>
      <c r="S140" s="20">
        <f>IF($R140&lt;KVPV_BBG*12,$R140,KVPV_BBG*12)*KVPV_Satz+IF($R140&lt;RVAV_BBG*12,$R140,RVAV_BBG*12)*RVAV_Satz</f>
        <v>6182.1931019849999</v>
      </c>
      <c r="T140" s="20">
        <f>SUM($R140:$S140)</f>
        <v>37085.432801985</v>
      </c>
    </row>
    <row r="141" spans="1:20" outlineLevel="3" x14ac:dyDescent="0.25">
      <c r="A141">
        <v>3119</v>
      </c>
      <c r="B141" t="s">
        <v>296</v>
      </c>
      <c r="C141" t="s">
        <v>297</v>
      </c>
      <c r="D141" t="s">
        <v>38</v>
      </c>
      <c r="E141">
        <v>41000</v>
      </c>
      <c r="F141" t="s">
        <v>10</v>
      </c>
      <c r="G141">
        <v>35</v>
      </c>
      <c r="H141" t="s">
        <v>39</v>
      </c>
      <c r="I141" t="s">
        <v>12</v>
      </c>
      <c r="K141" s="22">
        <v>0.12</v>
      </c>
      <c r="M141" s="20">
        <f>IF(Tariftyp="Tarif",VLOOKUP($H141&amp;"/"&amp;$I141,Tariftab,4,FALSE)*IRWAZ/35,AT_Gehalt)*(Monate_vor_TE+Monate_nach_TE*(1+TE_Satz))</f>
        <v>29535.119999999999</v>
      </c>
      <c r="N141" s="20">
        <f>$M141*$K141</f>
        <v>3544.2143999999998</v>
      </c>
      <c r="O141" s="20">
        <f>L141*12</f>
        <v>0</v>
      </c>
      <c r="P141" s="20">
        <f>IF(Tariftyp="AT",$M141/12*Bonus_AT+UGeld_AT,$M141/12*UG_WG_Faktor)</f>
        <v>3125.8001999999997</v>
      </c>
      <c r="Q141" s="20">
        <f>IF(Tariftyp="Tarif",Tarif_EZ,0)</f>
        <v>150</v>
      </c>
      <c r="R141" s="20">
        <f>SUM($M141:$Q141)</f>
        <v>36355.134599999998</v>
      </c>
      <c r="S141" s="20">
        <f>IF($R141&lt;KVPV_BBG*12,$R141,KVPV_BBG*12)*KVPV_Satz+IF($R141&lt;RVAV_BBG*12,$R141,RVAV_BBG*12)*RVAV_Satz</f>
        <v>7272.8446767299993</v>
      </c>
      <c r="T141" s="20">
        <f>SUM($R141:$S141)</f>
        <v>43627.979276729995</v>
      </c>
    </row>
    <row r="142" spans="1:20" outlineLevel="3" x14ac:dyDescent="0.25">
      <c r="A142">
        <v>3121</v>
      </c>
      <c r="B142" t="s">
        <v>214</v>
      </c>
      <c r="C142" t="s">
        <v>299</v>
      </c>
      <c r="D142" t="s">
        <v>38</v>
      </c>
      <c r="E142">
        <v>41000</v>
      </c>
      <c r="F142" t="s">
        <v>10</v>
      </c>
      <c r="G142">
        <v>35</v>
      </c>
      <c r="H142" t="s">
        <v>26</v>
      </c>
      <c r="I142" t="s">
        <v>12</v>
      </c>
      <c r="K142" s="22">
        <v>0.08</v>
      </c>
      <c r="M142" s="20">
        <f>IF(Tariftyp="Tarif",VLOOKUP($H142&amp;"/"&amp;$I142,Tariftab,4,FALSE)*IRWAZ/35,AT_Gehalt)*(Monate_vor_TE+Monate_nach_TE*(1+TE_Satz))</f>
        <v>25593.84</v>
      </c>
      <c r="N142" s="20">
        <f>$M142*$K142</f>
        <v>2047.5072</v>
      </c>
      <c r="O142" s="20">
        <f>L142*12</f>
        <v>0</v>
      </c>
      <c r="P142" s="20">
        <f>IF(Tariftyp="AT",$M142/12*Bonus_AT+UGeld_AT,$M142/12*UG_WG_Faktor)</f>
        <v>2708.6814000000004</v>
      </c>
      <c r="Q142" s="20">
        <f>IF(Tariftyp="Tarif",Tarif_EZ,0)</f>
        <v>150</v>
      </c>
      <c r="R142" s="20">
        <f>SUM($M142:$Q142)</f>
        <v>30500.028600000001</v>
      </c>
      <c r="S142" s="20">
        <f>IF($R142&lt;KVPV_BBG*12,$R142,KVPV_BBG*12)*KVPV_Satz+IF($R142&lt;RVAV_BBG*12,$R142,RVAV_BBG*12)*RVAV_Satz</f>
        <v>6101.530721430001</v>
      </c>
      <c r="T142" s="20">
        <f>SUM($R142:$S142)</f>
        <v>36601.559321430002</v>
      </c>
    </row>
    <row r="143" spans="1:20" outlineLevel="3" x14ac:dyDescent="0.25">
      <c r="A143">
        <v>3126</v>
      </c>
      <c r="B143" t="s">
        <v>32</v>
      </c>
      <c r="C143" t="s">
        <v>303</v>
      </c>
      <c r="D143" t="s">
        <v>38</v>
      </c>
      <c r="E143">
        <v>41000</v>
      </c>
      <c r="F143" t="s">
        <v>10</v>
      </c>
      <c r="G143">
        <v>35</v>
      </c>
      <c r="H143" t="s">
        <v>52</v>
      </c>
      <c r="I143" t="s">
        <v>12</v>
      </c>
      <c r="K143" s="22">
        <v>0.1</v>
      </c>
      <c r="L143" s="21">
        <v>80</v>
      </c>
      <c r="M143" s="20">
        <f>IF(Tariftyp="Tarif",VLOOKUP($H143&amp;"/"&amp;$I143,Tariftab,4,FALSE)*IRWAZ/35,AT_Gehalt)*(Monate_vor_TE+Monate_nach_TE*(1+TE_Satz))</f>
        <v>24994.080000000002</v>
      </c>
      <c r="N143" s="20">
        <f>$M143*$K143</f>
        <v>2499.4080000000004</v>
      </c>
      <c r="O143" s="20">
        <f>L143*12</f>
        <v>960</v>
      </c>
      <c r="P143" s="20">
        <f>IF(Tariftyp="AT",$M143/12*Bonus_AT+UGeld_AT,$M143/12*UG_WG_Faktor)</f>
        <v>2645.2068000000004</v>
      </c>
      <c r="Q143" s="20">
        <f>IF(Tariftyp="Tarif",Tarif_EZ,0)</f>
        <v>150</v>
      </c>
      <c r="R143" s="20">
        <f>SUM($M143:$Q143)</f>
        <v>31248.694800000001</v>
      </c>
      <c r="S143" s="20">
        <f>IF($R143&lt;KVPV_BBG*12,$R143,KVPV_BBG*12)*KVPV_Satz+IF($R143&lt;RVAV_BBG*12,$R143,RVAV_BBG*12)*RVAV_Satz</f>
        <v>6251.3013947400004</v>
      </c>
      <c r="T143" s="20">
        <f>SUM($R143:$S143)</f>
        <v>37499.996194740001</v>
      </c>
    </row>
    <row r="144" spans="1:20" outlineLevel="3" x14ac:dyDescent="0.25">
      <c r="A144">
        <v>3132</v>
      </c>
      <c r="B144" t="s">
        <v>13</v>
      </c>
      <c r="C144" t="s">
        <v>309</v>
      </c>
      <c r="D144" t="s">
        <v>38</v>
      </c>
      <c r="E144">
        <v>41000</v>
      </c>
      <c r="F144" t="s">
        <v>10</v>
      </c>
      <c r="G144">
        <v>35</v>
      </c>
      <c r="H144" t="s">
        <v>52</v>
      </c>
      <c r="I144" t="s">
        <v>12</v>
      </c>
      <c r="K144" s="22">
        <v>0.11</v>
      </c>
      <c r="L144" s="21">
        <v>211</v>
      </c>
      <c r="M144" s="20">
        <f>IF(Tariftyp="Tarif",VLOOKUP($H144&amp;"/"&amp;$I144,Tariftab,4,FALSE)*IRWAZ/35,AT_Gehalt)*(Monate_vor_TE+Monate_nach_TE*(1+TE_Satz))</f>
        <v>24994.080000000002</v>
      </c>
      <c r="N144" s="20">
        <f>$M144*$K144</f>
        <v>2749.3488000000002</v>
      </c>
      <c r="O144" s="20">
        <f>L144*12</f>
        <v>2532</v>
      </c>
      <c r="P144" s="20">
        <f>IF(Tariftyp="AT",$M144/12*Bonus_AT+UGeld_AT,$M144/12*UG_WG_Faktor)</f>
        <v>2645.2068000000004</v>
      </c>
      <c r="Q144" s="20">
        <f>IF(Tariftyp="Tarif",Tarif_EZ,0)</f>
        <v>150</v>
      </c>
      <c r="R144" s="20">
        <f>SUM($M144:$Q144)</f>
        <v>33070.635600000001</v>
      </c>
      <c r="S144" s="20">
        <f>IF($R144&lt;KVPV_BBG*12,$R144,KVPV_BBG*12)*KVPV_Satz+IF($R144&lt;RVAV_BBG*12,$R144,RVAV_BBG*12)*RVAV_Satz</f>
        <v>6615.78065178</v>
      </c>
      <c r="T144" s="20">
        <f>SUM($R144:$S144)</f>
        <v>39686.41625178</v>
      </c>
    </row>
    <row r="145" spans="1:20" outlineLevel="3" x14ac:dyDescent="0.25">
      <c r="A145">
        <v>3133</v>
      </c>
      <c r="B145" t="s">
        <v>137</v>
      </c>
      <c r="C145" t="s">
        <v>310</v>
      </c>
      <c r="D145" t="s">
        <v>38</v>
      </c>
      <c r="E145">
        <v>41000</v>
      </c>
      <c r="F145" t="s">
        <v>10</v>
      </c>
      <c r="G145">
        <v>35</v>
      </c>
      <c r="H145" t="s">
        <v>88</v>
      </c>
      <c r="I145" t="s">
        <v>12</v>
      </c>
      <c r="K145" s="22">
        <v>0.08</v>
      </c>
      <c r="L145" s="21">
        <v>283</v>
      </c>
      <c r="M145" s="20">
        <f>IF(Tariftyp="Tarif",VLOOKUP($H145&amp;"/"&amp;$I145,Tariftab,4,FALSE)*IRWAZ/35,AT_Gehalt)*(Monate_vor_TE+Monate_nach_TE*(1+TE_Satz))</f>
        <v>25293.96</v>
      </c>
      <c r="N145" s="20">
        <f>$M145*$K145</f>
        <v>2023.5167999999999</v>
      </c>
      <c r="O145" s="20">
        <f>L145*12</f>
        <v>3396</v>
      </c>
      <c r="P145" s="20">
        <f>IF(Tariftyp="AT",$M145/12*Bonus_AT+UGeld_AT,$M145/12*UG_WG_Faktor)</f>
        <v>2676.9441000000002</v>
      </c>
      <c r="Q145" s="20">
        <f>IF(Tariftyp="Tarif",Tarif_EZ,0)</f>
        <v>150</v>
      </c>
      <c r="R145" s="20">
        <f>SUM($M145:$Q145)</f>
        <v>33540.420899999997</v>
      </c>
      <c r="S145" s="20">
        <f>IF($R145&lt;KVPV_BBG*12,$R145,KVPV_BBG*12)*KVPV_Satz+IF($R145&lt;RVAV_BBG*12,$R145,RVAV_BBG*12)*RVAV_Satz</f>
        <v>6709.7612010449993</v>
      </c>
      <c r="T145" s="20">
        <f>SUM($R145:$S145)</f>
        <v>40250.182101044993</v>
      </c>
    </row>
    <row r="146" spans="1:20" outlineLevel="2" x14ac:dyDescent="0.25">
      <c r="E146" s="49" t="s">
        <v>351</v>
      </c>
      <c r="L146" s="21"/>
      <c r="M146" s="20"/>
      <c r="N146" s="20"/>
      <c r="O146" s="20"/>
      <c r="P146" s="20"/>
      <c r="Q146" s="20"/>
      <c r="R146" s="20"/>
      <c r="S146" s="20"/>
      <c r="T146" s="20">
        <f>SUBTOTAL(9,T101:T145)</f>
        <v>2067846.7994615249</v>
      </c>
    </row>
    <row r="147" spans="1:20" outlineLevel="1" x14ac:dyDescent="0.25">
      <c r="A147">
        <f>SUBTOTAL(3,A101:A145)</f>
        <v>45</v>
      </c>
      <c r="E147" s="49" t="s">
        <v>373</v>
      </c>
      <c r="L147" s="21"/>
      <c r="M147" s="20"/>
      <c r="N147" s="20"/>
      <c r="O147" s="20"/>
      <c r="P147" s="20"/>
      <c r="Q147" s="20"/>
      <c r="R147" s="20"/>
      <c r="S147" s="20"/>
      <c r="T147" s="20"/>
    </row>
    <row r="148" spans="1:20" outlineLevel="3" x14ac:dyDescent="0.25">
      <c r="A148">
        <v>2094</v>
      </c>
      <c r="B148" t="s">
        <v>137</v>
      </c>
      <c r="C148" t="s">
        <v>149</v>
      </c>
      <c r="D148" t="s">
        <v>150</v>
      </c>
      <c r="E148">
        <v>43000</v>
      </c>
      <c r="F148" t="s">
        <v>10</v>
      </c>
      <c r="G148">
        <v>35</v>
      </c>
      <c r="H148" t="s">
        <v>75</v>
      </c>
      <c r="I148" t="s">
        <v>109</v>
      </c>
      <c r="K148" s="22">
        <v>0.1</v>
      </c>
      <c r="L148" s="21">
        <v>166</v>
      </c>
      <c r="M148" s="20">
        <f>IF(Tariftyp="Tarif",VLOOKUP($H148&amp;"/"&amp;$I148,Tariftab,4,FALSE)*IRWAZ/35,AT_Gehalt)*(Monate_vor_TE+Monate_nach_TE*(1+TE_Satz))</f>
        <v>47962.44</v>
      </c>
      <c r="N148" s="20">
        <f>$M148*$K148</f>
        <v>4796.2440000000006</v>
      </c>
      <c r="O148" s="20">
        <f>L148*12</f>
        <v>1992</v>
      </c>
      <c r="P148" s="20">
        <f>IF(Tariftyp="AT",$M148/12*Bonus_AT+UGeld_AT,$M148/12*UG_WG_Faktor)</f>
        <v>5076.0249000000003</v>
      </c>
      <c r="Q148" s="20">
        <f>IF(Tariftyp="Tarif",Tarif_EZ,0)</f>
        <v>150</v>
      </c>
      <c r="R148" s="20">
        <f>SUM($M148:$Q148)</f>
        <v>59976.708899999998</v>
      </c>
      <c r="S148" s="20">
        <f>IF($R148&lt;KVPV_BBG*12,$R148,KVPV_BBG*12)*KVPV_Satz+IF($R148&lt;RVAV_BBG*12,$R148,RVAV_BBG*12)*RVAV_Satz</f>
        <v>10833.492953970001</v>
      </c>
      <c r="T148" s="20">
        <f>SUM($R148:$S148)</f>
        <v>70810.201853969993</v>
      </c>
    </row>
    <row r="149" spans="1:20" outlineLevel="3" x14ac:dyDescent="0.25">
      <c r="A149">
        <v>2271</v>
      </c>
      <c r="B149" t="s">
        <v>169</v>
      </c>
      <c r="C149" t="s">
        <v>170</v>
      </c>
      <c r="D149" t="s">
        <v>150</v>
      </c>
      <c r="E149">
        <v>43000</v>
      </c>
      <c r="F149" t="s">
        <v>10</v>
      </c>
      <c r="G149">
        <v>35</v>
      </c>
      <c r="H149" t="s">
        <v>26</v>
      </c>
      <c r="I149" t="s">
        <v>12</v>
      </c>
      <c r="K149" s="22">
        <v>0.11</v>
      </c>
      <c r="M149" s="20">
        <f>IF(Tariftyp="Tarif",VLOOKUP($H149&amp;"/"&amp;$I149,Tariftab,4,FALSE)*IRWAZ/35,AT_Gehalt)*(Monate_vor_TE+Monate_nach_TE*(1+TE_Satz))</f>
        <v>25593.84</v>
      </c>
      <c r="N149" s="20">
        <f>$M149*$K149</f>
        <v>2815.3224</v>
      </c>
      <c r="O149" s="20">
        <f>L149*12</f>
        <v>0</v>
      </c>
      <c r="P149" s="20">
        <f>IF(Tariftyp="AT",$M149/12*Bonus_AT+UGeld_AT,$M149/12*UG_WG_Faktor)</f>
        <v>2708.6814000000004</v>
      </c>
      <c r="Q149" s="20">
        <f>IF(Tariftyp="Tarif",Tarif_EZ,0)</f>
        <v>150</v>
      </c>
      <c r="R149" s="20">
        <f>SUM($M149:$Q149)</f>
        <v>31267.843800000002</v>
      </c>
      <c r="S149" s="20">
        <f>IF($R149&lt;KVPV_BBG*12,$R149,KVPV_BBG*12)*KVPV_Satz+IF($R149&lt;RVAV_BBG*12,$R149,RVAV_BBG*12)*RVAV_Satz</f>
        <v>6255.1321521900009</v>
      </c>
      <c r="T149" s="20">
        <f>SUM($R149:$S149)</f>
        <v>37522.975952190005</v>
      </c>
    </row>
    <row r="150" spans="1:20" outlineLevel="3" x14ac:dyDescent="0.25">
      <c r="A150">
        <v>2675</v>
      </c>
      <c r="B150" t="s">
        <v>32</v>
      </c>
      <c r="C150" t="s">
        <v>232</v>
      </c>
      <c r="D150" t="s">
        <v>150</v>
      </c>
      <c r="E150">
        <v>43000</v>
      </c>
      <c r="F150" t="s">
        <v>10</v>
      </c>
      <c r="G150">
        <v>35</v>
      </c>
      <c r="H150" t="s">
        <v>11</v>
      </c>
      <c r="I150" t="s">
        <v>12</v>
      </c>
      <c r="K150" s="22">
        <v>0.1</v>
      </c>
      <c r="M150" s="20">
        <f>IF(Tariftyp="Tarif",VLOOKUP($H150&amp;"/"&amp;$I150,Tariftab,4,FALSE)*IRWAZ/35,AT_Gehalt)*(Monate_vor_TE+Monate_nach_TE*(1+TE_Satz))</f>
        <v>31921.920000000002</v>
      </c>
      <c r="N150" s="20">
        <f>$M150*$K150</f>
        <v>3192.1920000000005</v>
      </c>
      <c r="O150" s="20">
        <f>L150*12</f>
        <v>0</v>
      </c>
      <c r="P150" s="20">
        <f>IF(Tariftyp="AT",$M150/12*Bonus_AT+UGeld_AT,$M150/12*UG_WG_Faktor)</f>
        <v>3378.4032000000007</v>
      </c>
      <c r="Q150" s="20">
        <f>IF(Tariftyp="Tarif",Tarif_EZ,0)</f>
        <v>150</v>
      </c>
      <c r="R150" s="20">
        <f>SUM($M150:$Q150)</f>
        <v>38642.515200000002</v>
      </c>
      <c r="S150" s="20">
        <f>IF($R150&lt;KVPV_BBG*12,$R150,KVPV_BBG*12)*KVPV_Satz+IF($R150&lt;RVAV_BBG*12,$R150,RVAV_BBG*12)*RVAV_Satz</f>
        <v>7730.4351657600009</v>
      </c>
      <c r="T150" s="20">
        <f>SUM($R150:$S150)</f>
        <v>46372.95036576</v>
      </c>
    </row>
    <row r="151" spans="1:20" outlineLevel="3" x14ac:dyDescent="0.25">
      <c r="A151">
        <v>2848</v>
      </c>
      <c r="B151" t="s">
        <v>13</v>
      </c>
      <c r="C151" t="s">
        <v>249</v>
      </c>
      <c r="D151" t="s">
        <v>150</v>
      </c>
      <c r="E151">
        <v>43000</v>
      </c>
      <c r="F151" t="s">
        <v>10</v>
      </c>
      <c r="G151">
        <v>35</v>
      </c>
      <c r="H151" t="s">
        <v>75</v>
      </c>
      <c r="I151" t="s">
        <v>76</v>
      </c>
      <c r="K151" s="22">
        <v>0.12</v>
      </c>
      <c r="M151" s="20">
        <f>IF(Tariftyp="Tarif",VLOOKUP($H151&amp;"/"&amp;$I151,Tariftab,4,FALSE)*IRWAZ/35,AT_Gehalt)*(Monate_vor_TE+Monate_nach_TE*(1+TE_Satz))</f>
        <v>53286.840000000004</v>
      </c>
      <c r="N151" s="20">
        <f>$M151*$K151</f>
        <v>6394.4207999999999</v>
      </c>
      <c r="O151" s="20">
        <f>L151*12</f>
        <v>0</v>
      </c>
      <c r="P151" s="20">
        <f>IF(Tariftyp="AT",$M151/12*Bonus_AT+UGeld_AT,$M151/12*UG_WG_Faktor)</f>
        <v>5639.523900000001</v>
      </c>
      <c r="Q151" s="20">
        <f>IF(Tariftyp="Tarif",Tarif_EZ,0)</f>
        <v>150</v>
      </c>
      <c r="R151" s="20">
        <f>SUM($M151:$Q151)</f>
        <v>65470.784700000004</v>
      </c>
      <c r="S151" s="20">
        <f>IF($R151&lt;KVPV_BBG*12,$R151,KVPV_BBG*12)*KVPV_Satz+IF($R151&lt;RVAV_BBG*12,$R151,RVAV_BBG*12)*RVAV_Satz</f>
        <v>11477.94804531</v>
      </c>
      <c r="T151" s="20">
        <f>SUM($R151:$S151)</f>
        <v>76948.732745310001</v>
      </c>
    </row>
    <row r="152" spans="1:20" outlineLevel="3" x14ac:dyDescent="0.25">
      <c r="A152">
        <v>3076</v>
      </c>
      <c r="B152" t="s">
        <v>153</v>
      </c>
      <c r="C152" t="s">
        <v>273</v>
      </c>
      <c r="D152" t="s">
        <v>150</v>
      </c>
      <c r="E152">
        <v>43000</v>
      </c>
      <c r="F152" t="s">
        <v>10</v>
      </c>
      <c r="G152">
        <v>35</v>
      </c>
      <c r="H152" t="s">
        <v>16</v>
      </c>
      <c r="I152" t="s">
        <v>12</v>
      </c>
      <c r="K152" s="22">
        <v>0.1</v>
      </c>
      <c r="M152" s="20">
        <f>IF(Tariftyp="Tarif",VLOOKUP($H152&amp;"/"&amp;$I152,Tariftab,4,FALSE)*IRWAZ/35,AT_Gehalt)*(Monate_vor_TE+Monate_nach_TE*(1+TE_Satz))</f>
        <v>26530.2</v>
      </c>
      <c r="N152" s="20">
        <f>$M152*$K152</f>
        <v>2653.0200000000004</v>
      </c>
      <c r="O152" s="20">
        <f>L152*12</f>
        <v>0</v>
      </c>
      <c r="P152" s="20">
        <f>IF(Tariftyp="AT",$M152/12*Bonus_AT+UGeld_AT,$M152/12*UG_WG_Faktor)</f>
        <v>2807.7795000000001</v>
      </c>
      <c r="Q152" s="20">
        <f>IF(Tariftyp="Tarif",Tarif_EZ,0)</f>
        <v>150</v>
      </c>
      <c r="R152" s="20">
        <f>SUM($M152:$Q152)</f>
        <v>32140.999500000002</v>
      </c>
      <c r="S152" s="20">
        <f>IF($R152&lt;KVPV_BBG*12,$R152,KVPV_BBG*12)*KVPV_Satz+IF($R152&lt;RVAV_BBG*12,$R152,RVAV_BBG*12)*RVAV_Satz</f>
        <v>6429.806949975</v>
      </c>
      <c r="T152" s="20">
        <f>SUM($R152:$S152)</f>
        <v>38570.806449975003</v>
      </c>
    </row>
    <row r="153" spans="1:20" outlineLevel="2" x14ac:dyDescent="0.25">
      <c r="E153" s="49" t="s">
        <v>352</v>
      </c>
      <c r="M153" s="20"/>
      <c r="N153" s="20"/>
      <c r="O153" s="20"/>
      <c r="P153" s="20"/>
      <c r="Q153" s="20"/>
      <c r="R153" s="20"/>
      <c r="S153" s="20"/>
      <c r="T153" s="20">
        <f>SUBTOTAL(9,T148:T152)</f>
        <v>270225.66736720502</v>
      </c>
    </row>
    <row r="154" spans="1:20" outlineLevel="1" x14ac:dyDescent="0.25">
      <c r="A154">
        <f>SUBTOTAL(3,A148:A152)</f>
        <v>5</v>
      </c>
      <c r="E154" s="49" t="s">
        <v>374</v>
      </c>
      <c r="M154" s="20"/>
      <c r="N154" s="20"/>
      <c r="O154" s="20"/>
      <c r="P154" s="20"/>
      <c r="Q154" s="20"/>
      <c r="R154" s="20"/>
      <c r="S154" s="20"/>
      <c r="T154" s="20"/>
    </row>
    <row r="155" spans="1:20" outlineLevel="3" x14ac:dyDescent="0.25">
      <c r="A155">
        <v>1097</v>
      </c>
      <c r="B155" t="s">
        <v>42</v>
      </c>
      <c r="C155" t="s">
        <v>45</v>
      </c>
      <c r="D155" t="s">
        <v>46</v>
      </c>
      <c r="E155">
        <v>44000</v>
      </c>
      <c r="F155" t="s">
        <v>10</v>
      </c>
      <c r="G155">
        <v>40</v>
      </c>
      <c r="H155" t="s">
        <v>26</v>
      </c>
      <c r="I155" t="s">
        <v>12</v>
      </c>
      <c r="K155" s="22">
        <v>0.09</v>
      </c>
      <c r="M155" s="20">
        <f>IF(Tariftyp="Tarif",VLOOKUP($H155&amp;"/"&amp;$I155,Tariftab,4,FALSE)*IRWAZ/35,AT_Gehalt)*(Monate_vor_TE+Monate_nach_TE*(1+TE_Satz))</f>
        <v>29250.102857142858</v>
      </c>
      <c r="N155" s="20">
        <f>$M155*$K155</f>
        <v>2632.5092571428572</v>
      </c>
      <c r="O155" s="20">
        <f>L155*12</f>
        <v>0</v>
      </c>
      <c r="P155" s="20">
        <f>IF(Tariftyp="AT",$M155/12*Bonus_AT+UGeld_AT,$M155/12*UG_WG_Faktor)</f>
        <v>3095.6358857142859</v>
      </c>
      <c r="Q155" s="20">
        <f>IF(Tariftyp="Tarif",Tarif_EZ,0)</f>
        <v>150</v>
      </c>
      <c r="R155" s="20">
        <f>SUM($M155:$Q155)</f>
        <v>35128.248</v>
      </c>
      <c r="S155" s="20">
        <f>IF($R155&lt;KVPV_BBG*12,$R155,KVPV_BBG*12)*KVPV_Satz+IF($R155&lt;RVAV_BBG*12,$R155,RVAV_BBG*12)*RVAV_Satz</f>
        <v>7027.4060124000007</v>
      </c>
      <c r="T155" s="20">
        <f>SUM($R155:$S155)</f>
        <v>42155.654012400002</v>
      </c>
    </row>
    <row r="156" spans="1:20" outlineLevel="3" x14ac:dyDescent="0.25">
      <c r="A156">
        <v>3062</v>
      </c>
      <c r="B156" t="s">
        <v>111</v>
      </c>
      <c r="C156" t="s">
        <v>263</v>
      </c>
      <c r="D156" t="s">
        <v>46</v>
      </c>
      <c r="E156">
        <v>44000</v>
      </c>
      <c r="F156" t="s">
        <v>10</v>
      </c>
      <c r="G156">
        <v>35</v>
      </c>
      <c r="H156" t="s">
        <v>101</v>
      </c>
      <c r="I156" t="s">
        <v>12</v>
      </c>
      <c r="K156" s="22">
        <v>0.11</v>
      </c>
      <c r="M156" s="20">
        <f>IF(Tariftyp="Tarif",VLOOKUP($H156&amp;"/"&amp;$I156,Tariftab,4,FALSE)*IRWAZ/35,AT_Gehalt)*(Monate_vor_TE+Monate_nach_TE*(1+TE_Satz))</f>
        <v>28078.560000000001</v>
      </c>
      <c r="N156" s="20">
        <f>$M156*$K156</f>
        <v>3088.6416000000004</v>
      </c>
      <c r="O156" s="20">
        <f>L156*12</f>
        <v>0</v>
      </c>
      <c r="P156" s="20">
        <f>IF(Tariftyp="AT",$M156/12*Bonus_AT+UGeld_AT,$M156/12*UG_WG_Faktor)</f>
        <v>2971.6476000000002</v>
      </c>
      <c r="Q156" s="20">
        <f>IF(Tariftyp="Tarif",Tarif_EZ,0)</f>
        <v>150</v>
      </c>
      <c r="R156" s="20">
        <f>SUM($M156:$Q156)</f>
        <v>34288.849199999997</v>
      </c>
      <c r="S156" s="20">
        <f>IF($R156&lt;KVPV_BBG*12,$R156,KVPV_BBG*12)*KVPV_Satz+IF($R156&lt;RVAV_BBG*12,$R156,RVAV_BBG*12)*RVAV_Satz</f>
        <v>6859.48428246</v>
      </c>
      <c r="T156" s="20">
        <f>SUM($R156:$S156)</f>
        <v>41148.333482459995</v>
      </c>
    </row>
    <row r="157" spans="1:20" outlineLevel="3" x14ac:dyDescent="0.25">
      <c r="A157">
        <v>3103</v>
      </c>
      <c r="B157" t="s">
        <v>36</v>
      </c>
      <c r="C157" t="s">
        <v>286</v>
      </c>
      <c r="D157" t="s">
        <v>46</v>
      </c>
      <c r="E157">
        <v>44000</v>
      </c>
      <c r="F157" t="s">
        <v>10</v>
      </c>
      <c r="G157">
        <v>35</v>
      </c>
      <c r="H157" t="s">
        <v>11</v>
      </c>
      <c r="I157" t="s">
        <v>12</v>
      </c>
      <c r="K157" s="22">
        <v>0.09</v>
      </c>
      <c r="L157" s="21">
        <v>237</v>
      </c>
      <c r="M157" s="20">
        <f>IF(Tariftyp="Tarif",VLOOKUP($H157&amp;"/"&amp;$I157,Tariftab,4,FALSE)*IRWAZ/35,AT_Gehalt)*(Monate_vor_TE+Monate_nach_TE*(1+TE_Satz))</f>
        <v>31921.920000000002</v>
      </c>
      <c r="N157" s="20">
        <f>$M157*$K157</f>
        <v>2872.9728</v>
      </c>
      <c r="O157" s="20">
        <f>L157*12</f>
        <v>2844</v>
      </c>
      <c r="P157" s="20">
        <f>IF(Tariftyp="AT",$M157/12*Bonus_AT+UGeld_AT,$M157/12*UG_WG_Faktor)</f>
        <v>3378.4032000000007</v>
      </c>
      <c r="Q157" s="20">
        <f>IF(Tariftyp="Tarif",Tarif_EZ,0)</f>
        <v>150</v>
      </c>
      <c r="R157" s="20">
        <f>SUM($M157:$Q157)</f>
        <v>41167.296000000002</v>
      </c>
      <c r="S157" s="20">
        <f>IF($R157&lt;KVPV_BBG*12,$R157,KVPV_BBG*12)*KVPV_Satz+IF($R157&lt;RVAV_BBG*12,$R157,RVAV_BBG*12)*RVAV_Satz</f>
        <v>8235.5175648000004</v>
      </c>
      <c r="T157" s="20">
        <f>SUM($R157:$S157)</f>
        <v>49402.813564800002</v>
      </c>
    </row>
    <row r="158" spans="1:20" outlineLevel="3" x14ac:dyDescent="0.25">
      <c r="A158">
        <v>3128</v>
      </c>
      <c r="B158" t="s">
        <v>304</v>
      </c>
      <c r="C158" t="s">
        <v>305</v>
      </c>
      <c r="D158" t="s">
        <v>46</v>
      </c>
      <c r="E158">
        <v>44000</v>
      </c>
      <c r="F158" t="s">
        <v>10</v>
      </c>
      <c r="G158">
        <v>35</v>
      </c>
      <c r="H158" t="s">
        <v>49</v>
      </c>
      <c r="I158" t="s">
        <v>12</v>
      </c>
      <c r="K158" s="22">
        <v>0.12</v>
      </c>
      <c r="M158" s="20">
        <f>IF(Tariftyp="Tarif",VLOOKUP($H158&amp;"/"&amp;$I158,Tariftab,4,FALSE)*IRWAZ/35,AT_Gehalt)*(Monate_vor_TE+Monate_nach_TE*(1+TE_Satz))</f>
        <v>39333.24</v>
      </c>
      <c r="N158" s="20">
        <f>$M158*$K158</f>
        <v>4719.9887999999992</v>
      </c>
      <c r="O158" s="20">
        <f>L158*12</f>
        <v>0</v>
      </c>
      <c r="P158" s="20">
        <f>IF(Tariftyp="AT",$M158/12*Bonus_AT+UGeld_AT,$M158/12*UG_WG_Faktor)</f>
        <v>4162.7678999999998</v>
      </c>
      <c r="Q158" s="20">
        <f>IF(Tariftyp="Tarif",Tarif_EZ,0)</f>
        <v>150</v>
      </c>
      <c r="R158" s="20">
        <f>SUM($M158:$Q158)</f>
        <v>48365.996699999996</v>
      </c>
      <c r="S158" s="20">
        <f>IF($R158&lt;KVPV_BBG*12,$R158,KVPV_BBG*12)*KVPV_Satz+IF($R158&lt;RVAV_BBG*12,$R158,RVAV_BBG*12)*RVAV_Satz</f>
        <v>9471.5564129100003</v>
      </c>
      <c r="T158" s="20">
        <f>SUM($R158:$S158)</f>
        <v>57837.553112909998</v>
      </c>
    </row>
    <row r="159" spans="1:20" outlineLevel="2" x14ac:dyDescent="0.25">
      <c r="E159" s="49" t="s">
        <v>353</v>
      </c>
      <c r="M159" s="20"/>
      <c r="N159" s="20"/>
      <c r="O159" s="20"/>
      <c r="P159" s="20"/>
      <c r="Q159" s="20"/>
      <c r="R159" s="20"/>
      <c r="S159" s="20"/>
      <c r="T159" s="20">
        <f>SUBTOTAL(9,T155:T158)</f>
        <v>190544.35417256999</v>
      </c>
    </row>
    <row r="160" spans="1:20" outlineLevel="1" x14ac:dyDescent="0.25">
      <c r="A160">
        <f>SUBTOTAL(3,A155:A158)</f>
        <v>4</v>
      </c>
      <c r="E160" s="49" t="s">
        <v>375</v>
      </c>
      <c r="M160" s="20"/>
      <c r="N160" s="20"/>
      <c r="O160" s="20"/>
      <c r="P160" s="20"/>
      <c r="Q160" s="20"/>
      <c r="R160" s="20"/>
      <c r="S160" s="20"/>
      <c r="T160" s="20"/>
    </row>
    <row r="161" spans="1:20" outlineLevel="3" x14ac:dyDescent="0.25">
      <c r="A161">
        <v>2055</v>
      </c>
      <c r="B161" t="s">
        <v>13</v>
      </c>
      <c r="C161" t="s">
        <v>146</v>
      </c>
      <c r="D161" t="s">
        <v>147</v>
      </c>
      <c r="E161">
        <v>46000</v>
      </c>
      <c r="F161" t="s">
        <v>10</v>
      </c>
      <c r="G161">
        <v>35</v>
      </c>
      <c r="H161" t="s">
        <v>61</v>
      </c>
      <c r="I161" t="s">
        <v>148</v>
      </c>
      <c r="K161" s="22">
        <v>0.08</v>
      </c>
      <c r="M161" s="20">
        <f>IF(Tariftyp="Tarif",VLOOKUP($H161&amp;"/"&amp;$I161,Tariftab,4,FALSE)*IRWAZ/35,AT_Gehalt)*(Monate_vor_TE+Monate_nach_TE*(1+TE_Satz))</f>
        <v>54676.08</v>
      </c>
      <c r="N161" s="20">
        <f>$M161*$K161</f>
        <v>4374.0864000000001</v>
      </c>
      <c r="O161" s="20">
        <f>L161*12</f>
        <v>0</v>
      </c>
      <c r="P161" s="20">
        <f>IF(Tariftyp="AT",$M161/12*Bonus_AT+UGeld_AT,$M161/12*UG_WG_Faktor)</f>
        <v>5786.5518000000002</v>
      </c>
      <c r="Q161" s="20">
        <f>IF(Tariftyp="Tarif",Tarif_EZ,0)</f>
        <v>150</v>
      </c>
      <c r="R161" s="20">
        <f>SUM($M161:$Q161)</f>
        <v>64986.718200000003</v>
      </c>
      <c r="S161" s="20">
        <f>IF($R161&lt;KVPV_BBG*12,$R161,KVPV_BBG*12)*KVPV_Satz+IF($R161&lt;RVAV_BBG*12,$R161,RVAV_BBG*12)*RVAV_Satz</f>
        <v>11421.167044860002</v>
      </c>
      <c r="T161" s="20">
        <f>SUM($R161:$S161)</f>
        <v>76407.885244860008</v>
      </c>
    </row>
    <row r="162" spans="1:20" outlineLevel="3" x14ac:dyDescent="0.25">
      <c r="A162">
        <v>2596</v>
      </c>
      <c r="B162" t="s">
        <v>222</v>
      </c>
      <c r="C162" t="s">
        <v>223</v>
      </c>
      <c r="D162" t="s">
        <v>147</v>
      </c>
      <c r="E162">
        <v>46000</v>
      </c>
      <c r="F162" t="s">
        <v>10</v>
      </c>
      <c r="G162">
        <v>35</v>
      </c>
      <c r="H162" t="s">
        <v>61</v>
      </c>
      <c r="I162" t="s">
        <v>76</v>
      </c>
      <c r="K162" s="22">
        <v>0.08</v>
      </c>
      <c r="M162" s="20">
        <f>IF(Tariftyp="Tarif",VLOOKUP($H162&amp;"/"&amp;$I162,Tariftab,4,FALSE)*IRWAZ/35,AT_Gehalt)*(Monate_vor_TE+Monate_nach_TE*(1+TE_Satz))</f>
        <v>64339.56</v>
      </c>
      <c r="N162" s="20">
        <f>$M162*$K162</f>
        <v>5147.1647999999996</v>
      </c>
      <c r="O162" s="20">
        <f>L162*12</f>
        <v>0</v>
      </c>
      <c r="P162" s="20">
        <f>IF(Tariftyp="AT",$M162/12*Bonus_AT+UGeld_AT,$M162/12*UG_WG_Faktor)</f>
        <v>6809.2701000000006</v>
      </c>
      <c r="Q162" s="20">
        <f>IF(Tariftyp="Tarif",Tarif_EZ,0)</f>
        <v>150</v>
      </c>
      <c r="R162" s="20">
        <f>SUM($M162:$Q162)</f>
        <v>76445.994899999991</v>
      </c>
      <c r="S162" s="20">
        <f>IF($R162&lt;KVPV_BBG*12,$R162,KVPV_BBG*12)*KVPV_Satz+IF($R162&lt;RVAV_BBG*12,$R162,RVAV_BBG*12)*RVAV_Satz</f>
        <v>11680.785</v>
      </c>
      <c r="T162" s="20">
        <f>SUM($R162:$S162)</f>
        <v>88126.779899999994</v>
      </c>
    </row>
    <row r="163" spans="1:20" outlineLevel="3" x14ac:dyDescent="0.25">
      <c r="A163">
        <v>2689</v>
      </c>
      <c r="B163" t="s">
        <v>23</v>
      </c>
      <c r="C163" t="s">
        <v>236</v>
      </c>
      <c r="D163" t="s">
        <v>147</v>
      </c>
      <c r="E163">
        <v>46000</v>
      </c>
      <c r="F163" t="s">
        <v>10</v>
      </c>
      <c r="G163">
        <v>35</v>
      </c>
      <c r="H163" t="s">
        <v>61</v>
      </c>
      <c r="I163" t="s">
        <v>237</v>
      </c>
      <c r="K163" s="22">
        <v>0.11</v>
      </c>
      <c r="M163" s="20">
        <f>IF(Tariftyp="Tarif",VLOOKUP($H163&amp;"/"&amp;$I163,Tariftab,4,FALSE)*IRWAZ/35,AT_Gehalt)*(Monate_vor_TE+Monate_nach_TE*(1+TE_Satz))</f>
        <v>57895.200000000004</v>
      </c>
      <c r="N163" s="20">
        <f>$M163*$K163</f>
        <v>6368.4720000000007</v>
      </c>
      <c r="O163" s="20">
        <f>L163*12</f>
        <v>0</v>
      </c>
      <c r="P163" s="20">
        <f>IF(Tariftyp="AT",$M163/12*Bonus_AT+UGeld_AT,$M163/12*UG_WG_Faktor)</f>
        <v>6127.2420000000002</v>
      </c>
      <c r="Q163" s="20">
        <f>IF(Tariftyp="Tarif",Tarif_EZ,0)</f>
        <v>150</v>
      </c>
      <c r="R163" s="20">
        <f>SUM($M163:$Q163)</f>
        <v>70540.914000000004</v>
      </c>
      <c r="S163" s="20">
        <f>IF($R163&lt;KVPV_BBG*12,$R163,KVPV_BBG*12)*KVPV_Satz+IF($R163&lt;RVAV_BBG*12,$R163,RVAV_BBG*12)*RVAV_Satz</f>
        <v>11680.785</v>
      </c>
      <c r="T163" s="20">
        <f>SUM($R163:$S163)</f>
        <v>82221.699000000008</v>
      </c>
    </row>
    <row r="164" spans="1:20" outlineLevel="3" x14ac:dyDescent="0.25">
      <c r="A164">
        <v>2763</v>
      </c>
      <c r="B164" t="s">
        <v>198</v>
      </c>
      <c r="C164" t="s">
        <v>243</v>
      </c>
      <c r="D164" t="s">
        <v>147</v>
      </c>
      <c r="E164">
        <v>46000</v>
      </c>
      <c r="F164" t="s">
        <v>10</v>
      </c>
      <c r="G164">
        <v>35</v>
      </c>
      <c r="H164" t="s">
        <v>61</v>
      </c>
      <c r="I164" t="s">
        <v>76</v>
      </c>
      <c r="K164" s="22">
        <v>0.11</v>
      </c>
      <c r="M164" s="20">
        <f>IF(Tariftyp="Tarif",VLOOKUP($H164&amp;"/"&amp;$I164,Tariftab,4,FALSE)*IRWAZ/35,AT_Gehalt)*(Monate_vor_TE+Monate_nach_TE*(1+TE_Satz))</f>
        <v>64339.56</v>
      </c>
      <c r="N164" s="20">
        <f>$M164*$K164</f>
        <v>7077.3516</v>
      </c>
      <c r="O164" s="20">
        <f>L164*12</f>
        <v>0</v>
      </c>
      <c r="P164" s="20">
        <f>IF(Tariftyp="AT",$M164/12*Bonus_AT+UGeld_AT,$M164/12*UG_WG_Faktor)</f>
        <v>6809.2701000000006</v>
      </c>
      <c r="Q164" s="20">
        <f>IF(Tariftyp="Tarif",Tarif_EZ,0)</f>
        <v>150</v>
      </c>
      <c r="R164" s="20">
        <f>SUM($M164:$Q164)</f>
        <v>78376.181699999986</v>
      </c>
      <c r="S164" s="20">
        <f>IF($R164&lt;KVPV_BBG*12,$R164,KVPV_BBG*12)*KVPV_Satz+IF($R164&lt;RVAV_BBG*12,$R164,RVAV_BBG*12)*RVAV_Satz</f>
        <v>11680.785</v>
      </c>
      <c r="T164" s="20">
        <f>SUM($R164:$S164)</f>
        <v>90056.96669999999</v>
      </c>
    </row>
    <row r="165" spans="1:20" outlineLevel="3" x14ac:dyDescent="0.25">
      <c r="A165">
        <v>2770</v>
      </c>
      <c r="B165" t="s">
        <v>23</v>
      </c>
      <c r="C165" t="s">
        <v>246</v>
      </c>
      <c r="D165" t="s">
        <v>147</v>
      </c>
      <c r="E165">
        <v>46000</v>
      </c>
      <c r="F165" t="s">
        <v>10</v>
      </c>
      <c r="G165">
        <v>35</v>
      </c>
      <c r="H165" t="s">
        <v>49</v>
      </c>
      <c r="I165" t="s">
        <v>12</v>
      </c>
      <c r="K165" s="22">
        <v>0.12</v>
      </c>
      <c r="M165" s="20">
        <f>IF(Tariftyp="Tarif",VLOOKUP($H165&amp;"/"&amp;$I165,Tariftab,4,FALSE)*IRWAZ/35,AT_Gehalt)*(Monate_vor_TE+Monate_nach_TE*(1+TE_Satz))</f>
        <v>39333.24</v>
      </c>
      <c r="N165" s="20">
        <f>$M165*$K165</f>
        <v>4719.9887999999992</v>
      </c>
      <c r="O165" s="20">
        <f>L165*12</f>
        <v>0</v>
      </c>
      <c r="P165" s="20">
        <f>IF(Tariftyp="AT",$M165/12*Bonus_AT+UGeld_AT,$M165/12*UG_WG_Faktor)</f>
        <v>4162.7678999999998</v>
      </c>
      <c r="Q165" s="20">
        <f>IF(Tariftyp="Tarif",Tarif_EZ,0)</f>
        <v>150</v>
      </c>
      <c r="R165" s="20">
        <f>SUM($M165:$Q165)</f>
        <v>48365.996699999996</v>
      </c>
      <c r="S165" s="20">
        <f>IF($R165&lt;KVPV_BBG*12,$R165,KVPV_BBG*12)*KVPV_Satz+IF($R165&lt;RVAV_BBG*12,$R165,RVAV_BBG*12)*RVAV_Satz</f>
        <v>9471.5564129100003</v>
      </c>
      <c r="T165" s="20">
        <f>SUM($R165:$S165)</f>
        <v>57837.553112909998</v>
      </c>
    </row>
    <row r="166" spans="1:20" outlineLevel="3" x14ac:dyDescent="0.25">
      <c r="A166">
        <v>3072</v>
      </c>
      <c r="B166" t="s">
        <v>13</v>
      </c>
      <c r="C166" t="s">
        <v>269</v>
      </c>
      <c r="D166" t="s">
        <v>147</v>
      </c>
      <c r="E166">
        <v>46000</v>
      </c>
      <c r="F166" t="s">
        <v>10</v>
      </c>
      <c r="G166">
        <v>35</v>
      </c>
      <c r="H166" t="s">
        <v>93</v>
      </c>
      <c r="I166" t="s">
        <v>12</v>
      </c>
      <c r="K166" s="22">
        <v>0.11</v>
      </c>
      <c r="L166" s="21">
        <v>113</v>
      </c>
      <c r="M166" s="20">
        <f>IF(Tariftyp="Tarif",VLOOKUP($H166&amp;"/"&amp;$I166,Tariftab,4,FALSE)*IRWAZ/35,AT_Gehalt)*(Monate_vor_TE+Monate_nach_TE*(1+TE_Satz))</f>
        <v>35085.96</v>
      </c>
      <c r="N166" s="20">
        <f>$M166*$K166</f>
        <v>3859.4555999999998</v>
      </c>
      <c r="O166" s="20">
        <f>L166*12</f>
        <v>1356</v>
      </c>
      <c r="P166" s="20">
        <f>IF(Tariftyp="AT",$M166/12*Bonus_AT+UGeld_AT,$M166/12*UG_WG_Faktor)</f>
        <v>3713.2640999999999</v>
      </c>
      <c r="Q166" s="20">
        <f>IF(Tariftyp="Tarif",Tarif_EZ,0)</f>
        <v>150</v>
      </c>
      <c r="R166" s="20">
        <f>SUM($M166:$Q166)</f>
        <v>44164.679700000001</v>
      </c>
      <c r="S166" s="20">
        <f>IF($R166&lt;KVPV_BBG*12,$R166,KVPV_BBG*12)*KVPV_Satz+IF($R166&lt;RVAV_BBG*12,$R166,RVAV_BBG*12)*RVAV_Satz</f>
        <v>8835.1441739850015</v>
      </c>
      <c r="T166" s="20">
        <f>SUM($R166:$S166)</f>
        <v>52999.823873985006</v>
      </c>
    </row>
    <row r="167" spans="1:20" outlineLevel="3" x14ac:dyDescent="0.25">
      <c r="A167">
        <v>3073</v>
      </c>
      <c r="B167" t="s">
        <v>23</v>
      </c>
      <c r="C167" t="s">
        <v>270</v>
      </c>
      <c r="D167" t="s">
        <v>147</v>
      </c>
      <c r="E167">
        <v>46000</v>
      </c>
      <c r="F167" t="s">
        <v>10</v>
      </c>
      <c r="G167">
        <v>35</v>
      </c>
      <c r="H167" t="s">
        <v>75</v>
      </c>
      <c r="I167" t="s">
        <v>109</v>
      </c>
      <c r="K167" s="22">
        <v>0.11</v>
      </c>
      <c r="L167" s="21">
        <v>142</v>
      </c>
      <c r="M167" s="20">
        <f>IF(Tariftyp="Tarif",VLOOKUP($H167&amp;"/"&amp;$I167,Tariftab,4,FALSE)*IRWAZ/35,AT_Gehalt)*(Monate_vor_TE+Monate_nach_TE*(1+TE_Satz))</f>
        <v>47962.44</v>
      </c>
      <c r="N167" s="20">
        <f>$M167*$K167</f>
        <v>5275.8684000000003</v>
      </c>
      <c r="O167" s="20">
        <f>L167*12</f>
        <v>1704</v>
      </c>
      <c r="P167" s="20">
        <f>IF(Tariftyp="AT",$M167/12*Bonus_AT+UGeld_AT,$M167/12*UG_WG_Faktor)</f>
        <v>5076.0249000000003</v>
      </c>
      <c r="Q167" s="20">
        <f>IF(Tariftyp="Tarif",Tarif_EZ,0)</f>
        <v>150</v>
      </c>
      <c r="R167" s="20">
        <f>SUM($M167:$Q167)</f>
        <v>60168.333299999998</v>
      </c>
      <c r="S167" s="20">
        <f>IF($R167&lt;KVPV_BBG*12,$R167,KVPV_BBG*12)*KVPV_Satz+IF($R167&lt;RVAV_BBG*12,$R167,RVAV_BBG*12)*RVAV_Satz</f>
        <v>10855.97049609</v>
      </c>
      <c r="T167" s="20">
        <f>SUM($R167:$S167)</f>
        <v>71024.303796089996</v>
      </c>
    </row>
    <row r="168" spans="1:20" outlineLevel="3" x14ac:dyDescent="0.25">
      <c r="A168">
        <v>3090</v>
      </c>
      <c r="B168" t="s">
        <v>13</v>
      </c>
      <c r="C168" t="s">
        <v>278</v>
      </c>
      <c r="D168" t="s">
        <v>147</v>
      </c>
      <c r="E168">
        <v>46000</v>
      </c>
      <c r="F168" t="s">
        <v>10</v>
      </c>
      <c r="G168">
        <v>35</v>
      </c>
      <c r="H168" t="s">
        <v>49</v>
      </c>
      <c r="I168" t="s">
        <v>12</v>
      </c>
      <c r="K168" s="22">
        <v>0.09</v>
      </c>
      <c r="L168" s="21">
        <v>100</v>
      </c>
      <c r="M168" s="20">
        <f>IF(Tariftyp="Tarif",VLOOKUP($H168&amp;"/"&amp;$I168,Tariftab,4,FALSE)*IRWAZ/35,AT_Gehalt)*(Monate_vor_TE+Monate_nach_TE*(1+TE_Satz))</f>
        <v>39333.24</v>
      </c>
      <c r="N168" s="20">
        <f>$M168*$K168</f>
        <v>3539.9915999999998</v>
      </c>
      <c r="O168" s="20">
        <f>L168*12</f>
        <v>1200</v>
      </c>
      <c r="P168" s="20">
        <f>IF(Tariftyp="AT",$M168/12*Bonus_AT+UGeld_AT,$M168/12*UG_WG_Faktor)</f>
        <v>4162.7678999999998</v>
      </c>
      <c r="Q168" s="20">
        <f>IF(Tariftyp="Tarif",Tarif_EZ,0)</f>
        <v>150</v>
      </c>
      <c r="R168" s="20">
        <f>SUM($M168:$Q168)</f>
        <v>48385.999499999998</v>
      </c>
      <c r="S168" s="20">
        <f>IF($R168&lt;KVPV_BBG*12,$R168,KVPV_BBG*12)*KVPV_Satz+IF($R168&lt;RVAV_BBG*12,$R168,RVAV_BBG*12)*RVAV_Satz</f>
        <v>9473.9027413500007</v>
      </c>
      <c r="T168" s="20">
        <f>SUM($R168:$S168)</f>
        <v>57859.902241349999</v>
      </c>
    </row>
    <row r="169" spans="1:20" outlineLevel="3" x14ac:dyDescent="0.25">
      <c r="A169">
        <v>3102</v>
      </c>
      <c r="B169" t="s">
        <v>111</v>
      </c>
      <c r="C169" t="s">
        <v>285</v>
      </c>
      <c r="D169" t="s">
        <v>147</v>
      </c>
      <c r="E169">
        <v>46000</v>
      </c>
      <c r="F169" t="s">
        <v>10</v>
      </c>
      <c r="G169">
        <v>35</v>
      </c>
      <c r="H169" t="s">
        <v>61</v>
      </c>
      <c r="I169" t="s">
        <v>237</v>
      </c>
      <c r="K169" s="22">
        <v>0.08</v>
      </c>
      <c r="L169" s="21">
        <v>137</v>
      </c>
      <c r="M169" s="20">
        <f>IF(Tariftyp="Tarif",VLOOKUP($H169&amp;"/"&amp;$I169,Tariftab,4,FALSE)*IRWAZ/35,AT_Gehalt)*(Monate_vor_TE+Monate_nach_TE*(1+TE_Satz))</f>
        <v>57895.200000000004</v>
      </c>
      <c r="N169" s="20">
        <f>$M169*$K169</f>
        <v>4631.6160000000009</v>
      </c>
      <c r="O169" s="20">
        <f>L169*12</f>
        <v>1644</v>
      </c>
      <c r="P169" s="20">
        <f>IF(Tariftyp="AT",$M169/12*Bonus_AT+UGeld_AT,$M169/12*UG_WG_Faktor)</f>
        <v>6127.2420000000002</v>
      </c>
      <c r="Q169" s="20">
        <f>IF(Tariftyp="Tarif",Tarif_EZ,0)</f>
        <v>150</v>
      </c>
      <c r="R169" s="20">
        <f>SUM($M169:$Q169)</f>
        <v>70448.058000000005</v>
      </c>
      <c r="S169" s="20">
        <f>IF($R169&lt;KVPV_BBG*12,$R169,KVPV_BBG*12)*KVPV_Satz+IF($R169&lt;RVAV_BBG*12,$R169,RVAV_BBG*12)*RVAV_Satz</f>
        <v>11680.785</v>
      </c>
      <c r="T169" s="20">
        <f>SUM($R169:$S169)</f>
        <v>82128.843000000008</v>
      </c>
    </row>
    <row r="170" spans="1:20" outlineLevel="3" x14ac:dyDescent="0.25">
      <c r="A170">
        <v>3105</v>
      </c>
      <c r="B170" t="s">
        <v>32</v>
      </c>
      <c r="C170" t="s">
        <v>288</v>
      </c>
      <c r="D170" t="s">
        <v>147</v>
      </c>
      <c r="E170">
        <v>46000</v>
      </c>
      <c r="F170" t="s">
        <v>10</v>
      </c>
      <c r="G170">
        <v>40</v>
      </c>
      <c r="H170" t="s">
        <v>79</v>
      </c>
      <c r="I170" t="s">
        <v>12</v>
      </c>
      <c r="K170" s="22">
        <v>0.1</v>
      </c>
      <c r="M170" s="20">
        <f>IF(Tariftyp="Tarif",VLOOKUP($H170&amp;"/"&amp;$I170,Tariftab,4,FALSE)*IRWAZ/35,AT_Gehalt)*(Monate_vor_TE+Monate_nach_TE*(1+TE_Satz))</f>
        <v>29704.731428571427</v>
      </c>
      <c r="N170" s="20">
        <f>$M170*$K170</f>
        <v>2970.4731428571431</v>
      </c>
      <c r="O170" s="20">
        <f>L170*12</f>
        <v>0</v>
      </c>
      <c r="P170" s="20">
        <f>IF(Tariftyp="AT",$M170/12*Bonus_AT+UGeld_AT,$M170/12*UG_WG_Faktor)</f>
        <v>3143.750742857143</v>
      </c>
      <c r="Q170" s="20">
        <f>IF(Tariftyp="Tarif",Tarif_EZ,0)</f>
        <v>150</v>
      </c>
      <c r="R170" s="20">
        <f>SUM($M170:$Q170)</f>
        <v>35968.955314285711</v>
      </c>
      <c r="S170" s="20">
        <f>IF($R170&lt;KVPV_BBG*12,$R170,KVPV_BBG*12)*KVPV_Satz+IF($R170&lt;RVAV_BBG*12,$R170,RVAV_BBG*12)*RVAV_Satz</f>
        <v>7195.5895106228563</v>
      </c>
      <c r="T170" s="20">
        <f>SUM($R170:$S170)</f>
        <v>43164.544824908568</v>
      </c>
    </row>
    <row r="171" spans="1:20" outlineLevel="3" x14ac:dyDescent="0.25">
      <c r="A171">
        <v>3117</v>
      </c>
      <c r="B171" t="s">
        <v>173</v>
      </c>
      <c r="C171" t="s">
        <v>294</v>
      </c>
      <c r="D171" t="s">
        <v>147</v>
      </c>
      <c r="E171">
        <v>46000</v>
      </c>
      <c r="F171" t="s">
        <v>10</v>
      </c>
      <c r="G171">
        <v>35</v>
      </c>
      <c r="H171" t="s">
        <v>26</v>
      </c>
      <c r="I171" t="s">
        <v>12</v>
      </c>
      <c r="K171" s="22">
        <v>0.12</v>
      </c>
      <c r="M171" s="20">
        <f>IF(Tariftyp="Tarif",VLOOKUP($H171&amp;"/"&amp;$I171,Tariftab,4,FALSE)*IRWAZ/35,AT_Gehalt)*(Monate_vor_TE+Monate_nach_TE*(1+TE_Satz))</f>
        <v>25593.84</v>
      </c>
      <c r="N171" s="20">
        <f>$M171*$K171</f>
        <v>3071.2608</v>
      </c>
      <c r="O171" s="20">
        <f>L171*12</f>
        <v>0</v>
      </c>
      <c r="P171" s="20">
        <f>IF(Tariftyp="AT",$M171/12*Bonus_AT+UGeld_AT,$M171/12*UG_WG_Faktor)</f>
        <v>2708.6814000000004</v>
      </c>
      <c r="Q171" s="20">
        <f>IF(Tariftyp="Tarif",Tarif_EZ,0)</f>
        <v>150</v>
      </c>
      <c r="R171" s="20">
        <f>SUM($M171:$Q171)</f>
        <v>31523.782200000001</v>
      </c>
      <c r="S171" s="20">
        <f>IF($R171&lt;KVPV_BBG*12,$R171,KVPV_BBG*12)*KVPV_Satz+IF($R171&lt;RVAV_BBG*12,$R171,RVAV_BBG*12)*RVAV_Satz</f>
        <v>6306.3326291100002</v>
      </c>
      <c r="T171" s="20">
        <f>SUM($R171:$S171)</f>
        <v>37830.114829110003</v>
      </c>
    </row>
    <row r="172" spans="1:20" outlineLevel="3" x14ac:dyDescent="0.25">
      <c r="A172">
        <v>3122</v>
      </c>
      <c r="B172" t="s">
        <v>36</v>
      </c>
      <c r="C172" t="s">
        <v>300</v>
      </c>
      <c r="D172" t="s">
        <v>147</v>
      </c>
      <c r="E172">
        <v>46000</v>
      </c>
      <c r="F172" t="s">
        <v>10</v>
      </c>
      <c r="G172">
        <v>35</v>
      </c>
      <c r="H172" t="s">
        <v>49</v>
      </c>
      <c r="I172" t="s">
        <v>12</v>
      </c>
      <c r="K172" s="22">
        <v>0.12</v>
      </c>
      <c r="M172" s="20">
        <f>IF(Tariftyp="Tarif",VLOOKUP($H172&amp;"/"&amp;$I172,Tariftab,4,FALSE)*IRWAZ/35,AT_Gehalt)*(Monate_vor_TE+Monate_nach_TE*(1+TE_Satz))</f>
        <v>39333.24</v>
      </c>
      <c r="N172" s="20">
        <f>$M172*$K172</f>
        <v>4719.9887999999992</v>
      </c>
      <c r="O172" s="20">
        <f>L172*12</f>
        <v>0</v>
      </c>
      <c r="P172" s="20">
        <f>IF(Tariftyp="AT",$M172/12*Bonus_AT+UGeld_AT,$M172/12*UG_WG_Faktor)</f>
        <v>4162.7678999999998</v>
      </c>
      <c r="Q172" s="20">
        <f>IF(Tariftyp="Tarif",Tarif_EZ,0)</f>
        <v>150</v>
      </c>
      <c r="R172" s="20">
        <f>SUM($M172:$Q172)</f>
        <v>48365.996699999996</v>
      </c>
      <c r="S172" s="20">
        <f>IF($R172&lt;KVPV_BBG*12,$R172,KVPV_BBG*12)*KVPV_Satz+IF($R172&lt;RVAV_BBG*12,$R172,RVAV_BBG*12)*RVAV_Satz</f>
        <v>9471.5564129100003</v>
      </c>
      <c r="T172" s="20">
        <f>SUM($R172:$S172)</f>
        <v>57837.553112909998</v>
      </c>
    </row>
    <row r="173" spans="1:20" outlineLevel="2" x14ac:dyDescent="0.25">
      <c r="E173" s="49" t="s">
        <v>354</v>
      </c>
      <c r="M173" s="20"/>
      <c r="N173" s="20"/>
      <c r="O173" s="20"/>
      <c r="P173" s="20"/>
      <c r="Q173" s="20"/>
      <c r="R173" s="20"/>
      <c r="S173" s="20"/>
      <c r="T173" s="20">
        <f>SUBTOTAL(9,T161:T172)</f>
        <v>797495.96963612363</v>
      </c>
    </row>
    <row r="174" spans="1:20" outlineLevel="1" x14ac:dyDescent="0.25">
      <c r="A174">
        <f>SUBTOTAL(3,A161:A172)</f>
        <v>12</v>
      </c>
      <c r="E174" s="49" t="s">
        <v>376</v>
      </c>
      <c r="M174" s="20"/>
      <c r="N174" s="20"/>
      <c r="O174" s="20"/>
      <c r="P174" s="20"/>
      <c r="Q174" s="20"/>
      <c r="R174" s="20"/>
      <c r="S174" s="20"/>
      <c r="T174" s="20"/>
    </row>
    <row r="175" spans="1:20" outlineLevel="3" x14ac:dyDescent="0.25">
      <c r="A175">
        <v>1159</v>
      </c>
      <c r="B175" t="s">
        <v>40</v>
      </c>
      <c r="C175" t="s">
        <v>77</v>
      </c>
      <c r="D175" t="s">
        <v>29</v>
      </c>
      <c r="E175">
        <v>48000</v>
      </c>
      <c r="F175" t="s">
        <v>10</v>
      </c>
      <c r="G175">
        <v>40</v>
      </c>
      <c r="H175" t="s">
        <v>16</v>
      </c>
      <c r="I175" t="s">
        <v>12</v>
      </c>
      <c r="K175" s="22">
        <v>0.11</v>
      </c>
      <c r="M175" s="20">
        <f>IF(Tariftyp="Tarif",VLOOKUP($H175&amp;"/"&amp;$I175,Tariftab,4,FALSE)*IRWAZ/35,AT_Gehalt)*(Monate_vor_TE+Monate_nach_TE*(1+TE_Satz))</f>
        <v>30320.228571428575</v>
      </c>
      <c r="N175" s="20">
        <f>$M175*$K175</f>
        <v>3335.2251428571435</v>
      </c>
      <c r="O175" s="20">
        <f>L175*12</f>
        <v>0</v>
      </c>
      <c r="P175" s="20">
        <f>IF(Tariftyp="AT",$M175/12*Bonus_AT+UGeld_AT,$M175/12*UG_WG_Faktor)</f>
        <v>3208.8908571428578</v>
      </c>
      <c r="Q175" s="20">
        <f>IF(Tariftyp="Tarif",Tarif_EZ,0)</f>
        <v>150</v>
      </c>
      <c r="R175" s="20">
        <f>SUM($M175:$Q175)</f>
        <v>37014.34457142857</v>
      </c>
      <c r="S175" s="20">
        <f>IF($R175&lt;KVPV_BBG*12,$R175,KVPV_BBG*12)*KVPV_Satz+IF($R175&lt;RVAV_BBG*12,$R175,RVAV_BBG*12)*RVAV_Satz</f>
        <v>7404.7196315142864</v>
      </c>
      <c r="T175" s="20">
        <f>SUM($R175:$S175)</f>
        <v>44419.064202942856</v>
      </c>
    </row>
    <row r="176" spans="1:20" outlineLevel="3" x14ac:dyDescent="0.25">
      <c r="A176">
        <v>2401</v>
      </c>
      <c r="B176" t="s">
        <v>119</v>
      </c>
      <c r="C176" t="s">
        <v>179</v>
      </c>
      <c r="D176" t="s">
        <v>29</v>
      </c>
      <c r="E176">
        <v>48000</v>
      </c>
      <c r="F176" t="s">
        <v>10</v>
      </c>
      <c r="G176">
        <v>35</v>
      </c>
      <c r="H176" t="s">
        <v>52</v>
      </c>
      <c r="I176" t="s">
        <v>12</v>
      </c>
      <c r="K176" s="22">
        <v>0.11</v>
      </c>
      <c r="L176" s="21">
        <v>56</v>
      </c>
      <c r="M176" s="20">
        <f>IF(Tariftyp="Tarif",VLOOKUP($H176&amp;"/"&amp;$I176,Tariftab,4,FALSE)*IRWAZ/35,AT_Gehalt)*(Monate_vor_TE+Monate_nach_TE*(1+TE_Satz))</f>
        <v>24994.080000000002</v>
      </c>
      <c r="N176" s="20">
        <f>$M176*$K176</f>
        <v>2749.3488000000002</v>
      </c>
      <c r="O176" s="20">
        <f>L176*12</f>
        <v>672</v>
      </c>
      <c r="P176" s="20">
        <f>IF(Tariftyp="AT",$M176/12*Bonus_AT+UGeld_AT,$M176/12*UG_WG_Faktor)</f>
        <v>2645.2068000000004</v>
      </c>
      <c r="Q176" s="20">
        <f>IF(Tariftyp="Tarif",Tarif_EZ,0)</f>
        <v>150</v>
      </c>
      <c r="R176" s="20">
        <f>SUM($M176:$Q176)</f>
        <v>31210.635600000001</v>
      </c>
      <c r="S176" s="20">
        <f>IF($R176&lt;KVPV_BBG*12,$R176,KVPV_BBG*12)*KVPV_Satz+IF($R176&lt;RVAV_BBG*12,$R176,RVAV_BBG*12)*RVAV_Satz</f>
        <v>6243.687651780001</v>
      </c>
      <c r="T176" s="20">
        <f>SUM($R176:$S176)</f>
        <v>37454.323251780006</v>
      </c>
    </row>
    <row r="177" spans="1:20" outlineLevel="3" x14ac:dyDescent="0.25">
      <c r="A177">
        <v>2461</v>
      </c>
      <c r="B177" t="s">
        <v>194</v>
      </c>
      <c r="C177" t="s">
        <v>195</v>
      </c>
      <c r="D177" t="s">
        <v>29</v>
      </c>
      <c r="E177">
        <v>48000</v>
      </c>
      <c r="F177" t="s">
        <v>10</v>
      </c>
      <c r="G177">
        <v>35</v>
      </c>
      <c r="H177" t="s">
        <v>52</v>
      </c>
      <c r="I177" t="s">
        <v>12</v>
      </c>
      <c r="K177" s="22">
        <v>0.1</v>
      </c>
      <c r="L177" s="21">
        <v>66</v>
      </c>
      <c r="M177" s="20">
        <f>IF(Tariftyp="Tarif",VLOOKUP($H177&amp;"/"&amp;$I177,Tariftab,4,FALSE)*IRWAZ/35,AT_Gehalt)*(Monate_vor_TE+Monate_nach_TE*(1+TE_Satz))</f>
        <v>24994.080000000002</v>
      </c>
      <c r="N177" s="20">
        <f>$M177*$K177</f>
        <v>2499.4080000000004</v>
      </c>
      <c r="O177" s="20">
        <f>L177*12</f>
        <v>792</v>
      </c>
      <c r="P177" s="20">
        <f>IF(Tariftyp="AT",$M177/12*Bonus_AT+UGeld_AT,$M177/12*UG_WG_Faktor)</f>
        <v>2645.2068000000004</v>
      </c>
      <c r="Q177" s="20">
        <f>IF(Tariftyp="Tarif",Tarif_EZ,0)</f>
        <v>150</v>
      </c>
      <c r="R177" s="20">
        <f>SUM($M177:$Q177)</f>
        <v>31080.694800000001</v>
      </c>
      <c r="S177" s="20">
        <f>IF($R177&lt;KVPV_BBG*12,$R177,KVPV_BBG*12)*KVPV_Satz+IF($R177&lt;RVAV_BBG*12,$R177,RVAV_BBG*12)*RVAV_Satz</f>
        <v>6217.6929947400004</v>
      </c>
      <c r="T177" s="20">
        <f>SUM($R177:$S177)</f>
        <v>37298.387794740003</v>
      </c>
    </row>
    <row r="178" spans="1:20" outlineLevel="3" x14ac:dyDescent="0.25">
      <c r="A178">
        <v>2593</v>
      </c>
      <c r="B178" t="s">
        <v>32</v>
      </c>
      <c r="C178" t="s">
        <v>221</v>
      </c>
      <c r="D178" t="s">
        <v>29</v>
      </c>
      <c r="E178">
        <v>48000</v>
      </c>
      <c r="F178" t="s">
        <v>10</v>
      </c>
      <c r="G178">
        <v>35</v>
      </c>
      <c r="H178" t="s">
        <v>101</v>
      </c>
      <c r="I178" t="s">
        <v>12</v>
      </c>
      <c r="K178" s="22">
        <v>0.11</v>
      </c>
      <c r="M178" s="20">
        <f>IF(Tariftyp="Tarif",VLOOKUP($H178&amp;"/"&amp;$I178,Tariftab,4,FALSE)*IRWAZ/35,AT_Gehalt)*(Monate_vor_TE+Monate_nach_TE*(1+TE_Satz))</f>
        <v>28078.560000000001</v>
      </c>
      <c r="N178" s="20">
        <f>$M178*$K178</f>
        <v>3088.6416000000004</v>
      </c>
      <c r="O178" s="20">
        <f>L178*12</f>
        <v>0</v>
      </c>
      <c r="P178" s="20">
        <f>IF(Tariftyp="AT",$M178/12*Bonus_AT+UGeld_AT,$M178/12*UG_WG_Faktor)</f>
        <v>2971.6476000000002</v>
      </c>
      <c r="Q178" s="20">
        <f>IF(Tariftyp="Tarif",Tarif_EZ,0)</f>
        <v>150</v>
      </c>
      <c r="R178" s="20">
        <f>SUM($M178:$Q178)</f>
        <v>34288.849199999997</v>
      </c>
      <c r="S178" s="20">
        <f>IF($R178&lt;KVPV_BBG*12,$R178,KVPV_BBG*12)*KVPV_Satz+IF($R178&lt;RVAV_BBG*12,$R178,RVAV_BBG*12)*RVAV_Satz</f>
        <v>6859.48428246</v>
      </c>
      <c r="T178" s="20">
        <f>SUM($R178:$S178)</f>
        <v>41148.333482459995</v>
      </c>
    </row>
    <row r="179" spans="1:20" outlineLevel="3" x14ac:dyDescent="0.25">
      <c r="A179">
        <v>2679</v>
      </c>
      <c r="B179" t="s">
        <v>173</v>
      </c>
      <c r="C179" t="s">
        <v>233</v>
      </c>
      <c r="D179" t="s">
        <v>29</v>
      </c>
      <c r="E179">
        <v>48000</v>
      </c>
      <c r="F179" t="s">
        <v>10</v>
      </c>
      <c r="G179">
        <v>35</v>
      </c>
      <c r="H179" t="s">
        <v>52</v>
      </c>
      <c r="I179" t="s">
        <v>12</v>
      </c>
      <c r="K179" s="22">
        <v>0.1</v>
      </c>
      <c r="L179" s="21">
        <v>124</v>
      </c>
      <c r="M179" s="20">
        <f>IF(Tariftyp="Tarif",VLOOKUP($H179&amp;"/"&amp;$I179,Tariftab,4,FALSE)*IRWAZ/35,AT_Gehalt)*(Monate_vor_TE+Monate_nach_TE*(1+TE_Satz))</f>
        <v>24994.080000000002</v>
      </c>
      <c r="N179" s="20">
        <f>$M179*$K179</f>
        <v>2499.4080000000004</v>
      </c>
      <c r="O179" s="20">
        <f>L179*12</f>
        <v>1488</v>
      </c>
      <c r="P179" s="20">
        <f>IF(Tariftyp="AT",$M179/12*Bonus_AT+UGeld_AT,$M179/12*UG_WG_Faktor)</f>
        <v>2645.2068000000004</v>
      </c>
      <c r="Q179" s="20">
        <f>IF(Tariftyp="Tarif",Tarif_EZ,0)</f>
        <v>150</v>
      </c>
      <c r="R179" s="20">
        <f>SUM($M179:$Q179)</f>
        <v>31776.694800000001</v>
      </c>
      <c r="S179" s="20">
        <f>IF($R179&lt;KVPV_BBG*12,$R179,KVPV_BBG*12)*KVPV_Satz+IF($R179&lt;RVAV_BBG*12,$R179,RVAV_BBG*12)*RVAV_Satz</f>
        <v>6356.9277947400005</v>
      </c>
      <c r="T179" s="20">
        <f>SUM($R179:$S179)</f>
        <v>38133.622594740002</v>
      </c>
    </row>
    <row r="180" spans="1:20" outlineLevel="3" x14ac:dyDescent="0.25">
      <c r="A180">
        <v>3101</v>
      </c>
      <c r="B180" t="s">
        <v>125</v>
      </c>
      <c r="C180" t="s">
        <v>285</v>
      </c>
      <c r="D180" t="s">
        <v>29</v>
      </c>
      <c r="E180">
        <v>48000</v>
      </c>
      <c r="F180" t="s">
        <v>10</v>
      </c>
      <c r="G180">
        <v>35</v>
      </c>
      <c r="H180" t="s">
        <v>30</v>
      </c>
      <c r="I180" t="s">
        <v>76</v>
      </c>
      <c r="K180" s="22">
        <v>0.1</v>
      </c>
      <c r="M180" s="20">
        <f>IF(Tariftyp="Tarif",VLOOKUP($H180&amp;"/"&amp;$I180,Tariftab,4,FALSE)*IRWAZ/35,AT_Gehalt)*(Monate_vor_TE+Monate_nach_TE*(1+TE_Satz))</f>
        <v>45030.96</v>
      </c>
      <c r="N180" s="20">
        <f>$M180*$K180</f>
        <v>4503.0960000000005</v>
      </c>
      <c r="O180" s="20">
        <f>L180*12</f>
        <v>0</v>
      </c>
      <c r="P180" s="20">
        <f>IF(Tariftyp="AT",$M180/12*Bonus_AT+UGeld_AT,$M180/12*UG_WG_Faktor)</f>
        <v>4765.7766000000001</v>
      </c>
      <c r="Q180" s="20">
        <f>IF(Tariftyp="Tarif",Tarif_EZ,0)</f>
        <v>150</v>
      </c>
      <c r="R180" s="20">
        <f>SUM($M180:$Q180)</f>
        <v>54449.832599999994</v>
      </c>
      <c r="S180" s="20">
        <f>IF($R180&lt;KVPV_BBG*12,$R180,KVPV_BBG*12)*KVPV_Satz+IF($R180&lt;RVAV_BBG*12,$R180,RVAV_BBG*12)*RVAV_Satz</f>
        <v>10185.19036398</v>
      </c>
      <c r="T180" s="20">
        <f>SUM($R180:$S180)</f>
        <v>64635.022963979995</v>
      </c>
    </row>
    <row r="181" spans="1:20" outlineLevel="2" x14ac:dyDescent="0.25">
      <c r="E181" s="49" t="s">
        <v>355</v>
      </c>
      <c r="M181" s="20"/>
      <c r="N181" s="20"/>
      <c r="O181" s="20"/>
      <c r="P181" s="20"/>
      <c r="Q181" s="20"/>
      <c r="R181" s="20"/>
      <c r="S181" s="20"/>
      <c r="T181" s="20">
        <f>SUBTOTAL(9,T175:T180)</f>
        <v>263088.75429064286</v>
      </c>
    </row>
    <row r="182" spans="1:20" outlineLevel="1" x14ac:dyDescent="0.25">
      <c r="A182">
        <f>SUBTOTAL(3,A175:A180)</f>
        <v>6</v>
      </c>
      <c r="E182" s="49" t="s">
        <v>377</v>
      </c>
      <c r="M182" s="20"/>
      <c r="N182" s="20"/>
      <c r="O182" s="20"/>
      <c r="P182" s="20"/>
      <c r="Q182" s="20"/>
      <c r="R182" s="20"/>
      <c r="S182" s="20"/>
      <c r="T182" s="20"/>
    </row>
    <row r="183" spans="1:20" outlineLevel="3" x14ac:dyDescent="0.25">
      <c r="A183">
        <v>1048</v>
      </c>
      <c r="B183" t="s">
        <v>27</v>
      </c>
      <c r="C183" t="s">
        <v>28</v>
      </c>
      <c r="D183" t="s">
        <v>29</v>
      </c>
      <c r="E183">
        <v>49000</v>
      </c>
      <c r="F183" t="s">
        <v>10</v>
      </c>
      <c r="G183">
        <v>35</v>
      </c>
      <c r="H183" t="s">
        <v>30</v>
      </c>
      <c r="I183" t="s">
        <v>31</v>
      </c>
      <c r="K183" s="22">
        <v>0.1</v>
      </c>
      <c r="M183" s="20">
        <f>IF(Tariftyp="Tarif",VLOOKUP($H183&amp;"/"&amp;$I183,Tariftab,4,FALSE)*IRWAZ/35,AT_Gehalt)*(Monate_vor_TE+Monate_nach_TE*(1+TE_Satz))</f>
        <v>40532.76</v>
      </c>
      <c r="N183" s="20">
        <f>$M183*$K183</f>
        <v>4053.2760000000003</v>
      </c>
      <c r="O183" s="20">
        <f>L183*12</f>
        <v>0</v>
      </c>
      <c r="P183" s="20">
        <f>IF(Tariftyp="AT",$M183/12*Bonus_AT+UGeld_AT,$M183/12*UG_WG_Faktor)</f>
        <v>4289.7170999999998</v>
      </c>
      <c r="Q183" s="20">
        <f>IF(Tariftyp="Tarif",Tarif_EZ,0)</f>
        <v>150</v>
      </c>
      <c r="R183" s="20">
        <f>SUM($M183:$Q183)</f>
        <v>49025.753100000002</v>
      </c>
      <c r="S183" s="20">
        <f>IF($R183&lt;KVPV_BBG*12,$R183,KVPV_BBG*12)*KVPV_Satz+IF($R183&lt;RVAV_BBG*12,$R183,RVAV_BBG*12)*RVAV_Satz</f>
        <v>9548.9458386299993</v>
      </c>
      <c r="T183" s="20">
        <f>SUM($R183:$S183)</f>
        <v>58574.698938629997</v>
      </c>
    </row>
    <row r="184" spans="1:20" outlineLevel="3" x14ac:dyDescent="0.25">
      <c r="A184">
        <v>1142</v>
      </c>
      <c r="B184" t="s">
        <v>70</v>
      </c>
      <c r="C184" t="s">
        <v>71</v>
      </c>
      <c r="D184" t="s">
        <v>29</v>
      </c>
      <c r="E184">
        <v>49000</v>
      </c>
      <c r="F184" t="s">
        <v>10</v>
      </c>
      <c r="G184">
        <v>40</v>
      </c>
      <c r="H184" t="s">
        <v>26</v>
      </c>
      <c r="I184" t="s">
        <v>12</v>
      </c>
      <c r="K184" s="22">
        <v>0.09</v>
      </c>
      <c r="M184" s="20">
        <f>IF(Tariftyp="Tarif",VLOOKUP($H184&amp;"/"&amp;$I184,Tariftab,4,FALSE)*IRWAZ/35,AT_Gehalt)*(Monate_vor_TE+Monate_nach_TE*(1+TE_Satz))</f>
        <v>29250.102857142858</v>
      </c>
      <c r="N184" s="20">
        <f>$M184*$K184</f>
        <v>2632.5092571428572</v>
      </c>
      <c r="O184" s="20">
        <f>L184*12</f>
        <v>0</v>
      </c>
      <c r="P184" s="20">
        <f>IF(Tariftyp="AT",$M184/12*Bonus_AT+UGeld_AT,$M184/12*UG_WG_Faktor)</f>
        <v>3095.6358857142859</v>
      </c>
      <c r="Q184" s="20">
        <f>IF(Tariftyp="Tarif",Tarif_EZ,0)</f>
        <v>150</v>
      </c>
      <c r="R184" s="20">
        <f>SUM($M184:$Q184)</f>
        <v>35128.248</v>
      </c>
      <c r="S184" s="20">
        <f>IF($R184&lt;KVPV_BBG*12,$R184,KVPV_BBG*12)*KVPV_Satz+IF($R184&lt;RVAV_BBG*12,$R184,RVAV_BBG*12)*RVAV_Satz</f>
        <v>7027.4060124000007</v>
      </c>
      <c r="T184" s="20">
        <f>SUM($R184:$S184)</f>
        <v>42155.654012400002</v>
      </c>
    </row>
    <row r="185" spans="1:20" outlineLevel="3" x14ac:dyDescent="0.25">
      <c r="A185">
        <v>1177</v>
      </c>
      <c r="B185" t="s">
        <v>36</v>
      </c>
      <c r="C185" t="s">
        <v>86</v>
      </c>
      <c r="D185" t="s">
        <v>29</v>
      </c>
      <c r="E185">
        <v>49000</v>
      </c>
      <c r="F185" t="s">
        <v>35</v>
      </c>
      <c r="G185">
        <v>40</v>
      </c>
      <c r="J185" s="21">
        <v>5708.46</v>
      </c>
      <c r="M185" s="20">
        <f>IF(Tariftyp="Tarif",VLOOKUP($H185&amp;"/"&amp;$I185,Tariftab,4,FALSE)*IRWAZ/35,AT_Gehalt)*(Monate_vor_TE+Monate_nach_TE*(1+TE_Satz))</f>
        <v>69871.550400000007</v>
      </c>
      <c r="N185" s="20">
        <f>$M185*$K185</f>
        <v>0</v>
      </c>
      <c r="O185" s="20">
        <f>L185*12</f>
        <v>0</v>
      </c>
      <c r="P185" s="20">
        <f>IF(Tariftyp="AT",$M185/12*Bonus_AT+UGeld_AT,$M185/12*UG_WG_Faktor)</f>
        <v>4829.0516800000005</v>
      </c>
      <c r="Q185" s="20">
        <f>IF(Tariftyp="Tarif",Tarif_EZ,0)</f>
        <v>0</v>
      </c>
      <c r="R185" s="20">
        <f>SUM($M185:$Q185)</f>
        <v>74700.602080000011</v>
      </c>
      <c r="S185" s="20">
        <f>IF($R185&lt;KVPV_BBG*12,$R185,KVPV_BBG*12)*KVPV_Satz+IF($R185&lt;RVAV_BBG*12,$R185,RVAV_BBG*12)*RVAV_Satz</f>
        <v>11680.785</v>
      </c>
      <c r="T185" s="20">
        <f>SUM($R185:$S185)</f>
        <v>86381.387080000015</v>
      </c>
    </row>
    <row r="186" spans="1:20" outlineLevel="3" x14ac:dyDescent="0.25">
      <c r="A186">
        <v>2341</v>
      </c>
      <c r="B186" t="s">
        <v>171</v>
      </c>
      <c r="C186" t="s">
        <v>172</v>
      </c>
      <c r="D186" t="s">
        <v>29</v>
      </c>
      <c r="E186">
        <v>49000</v>
      </c>
      <c r="F186" t="s">
        <v>10</v>
      </c>
      <c r="G186">
        <v>35</v>
      </c>
      <c r="H186" t="s">
        <v>79</v>
      </c>
      <c r="I186" t="s">
        <v>12</v>
      </c>
      <c r="K186" s="22">
        <v>0.08</v>
      </c>
      <c r="L186" s="21">
        <v>64</v>
      </c>
      <c r="M186" s="20">
        <f>IF(Tariftyp="Tarif",VLOOKUP($H186&amp;"/"&amp;$I186,Tariftab,4,FALSE)*IRWAZ/35,AT_Gehalt)*(Monate_vor_TE+Monate_nach_TE*(1+TE_Satz))</f>
        <v>25991.64</v>
      </c>
      <c r="N186" s="20">
        <f>$M186*$K186</f>
        <v>2079.3312000000001</v>
      </c>
      <c r="O186" s="20">
        <f>L186*12</f>
        <v>768</v>
      </c>
      <c r="P186" s="20">
        <f>IF(Tariftyp="AT",$M186/12*Bonus_AT+UGeld_AT,$M186/12*UG_WG_Faktor)</f>
        <v>2750.7819</v>
      </c>
      <c r="Q186" s="20">
        <f>IF(Tariftyp="Tarif",Tarif_EZ,0)</f>
        <v>150</v>
      </c>
      <c r="R186" s="20">
        <f>SUM($M186:$Q186)</f>
        <v>31739.753100000002</v>
      </c>
      <c r="S186" s="20">
        <f>IF($R186&lt;KVPV_BBG*12,$R186,KVPV_BBG*12)*KVPV_Satz+IF($R186&lt;RVAV_BBG*12,$R186,RVAV_BBG*12)*RVAV_Satz</f>
        <v>6349.5376076550001</v>
      </c>
      <c r="T186" s="20">
        <f>SUM($R186:$S186)</f>
        <v>38089.290707655004</v>
      </c>
    </row>
    <row r="187" spans="1:20" outlineLevel="2" x14ac:dyDescent="0.25">
      <c r="E187" s="49" t="s">
        <v>356</v>
      </c>
      <c r="L187" s="21"/>
      <c r="M187" s="20"/>
      <c r="N187" s="20"/>
      <c r="O187" s="20"/>
      <c r="P187" s="20"/>
      <c r="Q187" s="20"/>
      <c r="R187" s="20"/>
      <c r="S187" s="20"/>
      <c r="T187" s="20">
        <f>SUBTOTAL(9,T183:T186)</f>
        <v>225201.03073868505</v>
      </c>
    </row>
    <row r="188" spans="1:20" outlineLevel="1" x14ac:dyDescent="0.25">
      <c r="A188">
        <f>SUBTOTAL(3,A183:A186)</f>
        <v>4</v>
      </c>
      <c r="E188" s="49" t="s">
        <v>378</v>
      </c>
      <c r="L188" s="21"/>
      <c r="M188" s="20"/>
      <c r="N188" s="20"/>
      <c r="O188" s="20"/>
      <c r="P188" s="20"/>
      <c r="Q188" s="20"/>
      <c r="R188" s="20"/>
      <c r="S188" s="20"/>
      <c r="T188" s="20"/>
    </row>
    <row r="189" spans="1:20" outlineLevel="3" x14ac:dyDescent="0.25">
      <c r="A189">
        <v>1109</v>
      </c>
      <c r="B189" t="s">
        <v>50</v>
      </c>
      <c r="C189" t="s">
        <v>51</v>
      </c>
      <c r="D189" t="s">
        <v>19</v>
      </c>
      <c r="E189">
        <v>51000</v>
      </c>
      <c r="F189" t="s">
        <v>10</v>
      </c>
      <c r="G189">
        <v>40</v>
      </c>
      <c r="H189" t="s">
        <v>52</v>
      </c>
      <c r="I189" t="s">
        <v>12</v>
      </c>
      <c r="K189" s="22">
        <v>0.11</v>
      </c>
      <c r="L189" s="21">
        <v>273</v>
      </c>
      <c r="M189" s="20">
        <f>IF(Tariftyp="Tarif",VLOOKUP($H189&amp;"/"&amp;$I189,Tariftab,4,FALSE)*IRWAZ/35,AT_Gehalt)*(Monate_vor_TE+Monate_nach_TE*(1+TE_Satz))</f>
        <v>28564.662857142859</v>
      </c>
      <c r="N189" s="20">
        <f>$M189*$K189</f>
        <v>3142.1129142857144</v>
      </c>
      <c r="O189" s="20">
        <f>L189*12</f>
        <v>3276</v>
      </c>
      <c r="P189" s="20">
        <f>IF(Tariftyp="AT",$M189/12*Bonus_AT+UGeld_AT,$M189/12*UG_WG_Faktor)</f>
        <v>3023.0934857142861</v>
      </c>
      <c r="Q189" s="20">
        <f>IF(Tariftyp="Tarif",Tarif_EZ,0)</f>
        <v>150</v>
      </c>
      <c r="R189" s="20">
        <f>SUM($M189:$Q189)</f>
        <v>38155.869257142855</v>
      </c>
      <c r="S189" s="20">
        <f>IF($R189&lt;KVPV_BBG*12,$R189,KVPV_BBG*12)*KVPV_Satz+IF($R189&lt;RVAV_BBG*12,$R189,RVAV_BBG*12)*RVAV_Satz</f>
        <v>7633.0816448914284</v>
      </c>
      <c r="T189" s="20">
        <f>SUM($R189:$S189)</f>
        <v>45788.950902034281</v>
      </c>
    </row>
    <row r="190" spans="1:20" outlineLevel="3" x14ac:dyDescent="0.25">
      <c r="A190">
        <v>1141</v>
      </c>
      <c r="B190" t="s">
        <v>68</v>
      </c>
      <c r="C190" t="s">
        <v>69</v>
      </c>
      <c r="D190" t="s">
        <v>19</v>
      </c>
      <c r="E190">
        <v>51000</v>
      </c>
      <c r="F190" t="s">
        <v>10</v>
      </c>
      <c r="G190">
        <v>35</v>
      </c>
      <c r="H190" t="s">
        <v>39</v>
      </c>
      <c r="I190" t="s">
        <v>12</v>
      </c>
      <c r="K190" s="22">
        <v>0.09</v>
      </c>
      <c r="L190" s="21">
        <v>113</v>
      </c>
      <c r="M190" s="20">
        <f>IF(Tariftyp="Tarif",VLOOKUP($H190&amp;"/"&amp;$I190,Tariftab,4,FALSE)*IRWAZ/35,AT_Gehalt)*(Monate_vor_TE+Monate_nach_TE*(1+TE_Satz))</f>
        <v>29535.119999999999</v>
      </c>
      <c r="N190" s="20">
        <f>$M190*$K190</f>
        <v>2658.1607999999997</v>
      </c>
      <c r="O190" s="20">
        <f>L190*12</f>
        <v>1356</v>
      </c>
      <c r="P190" s="20">
        <f>IF(Tariftyp="AT",$M190/12*Bonus_AT+UGeld_AT,$M190/12*UG_WG_Faktor)</f>
        <v>3125.8001999999997</v>
      </c>
      <c r="Q190" s="20">
        <f>IF(Tariftyp="Tarif",Tarif_EZ,0)</f>
        <v>150</v>
      </c>
      <c r="R190" s="20">
        <f>SUM($M190:$Q190)</f>
        <v>36825.080999999998</v>
      </c>
      <c r="S190" s="20">
        <f>IF($R190&lt;KVPV_BBG*12,$R190,KVPV_BBG*12)*KVPV_Satz+IF($R190&lt;RVAV_BBG*12,$R190,RVAV_BBG*12)*RVAV_Satz</f>
        <v>7366.8574540500003</v>
      </c>
      <c r="T190" s="20">
        <f>SUM($R190:$S190)</f>
        <v>44191.938454049996</v>
      </c>
    </row>
    <row r="191" spans="1:20" outlineLevel="3" x14ac:dyDescent="0.25">
      <c r="A191">
        <v>1160</v>
      </c>
      <c r="B191" t="s">
        <v>13</v>
      </c>
      <c r="C191" t="s">
        <v>78</v>
      </c>
      <c r="D191" t="s">
        <v>19</v>
      </c>
      <c r="E191">
        <v>51000</v>
      </c>
      <c r="F191" t="s">
        <v>10</v>
      </c>
      <c r="G191">
        <v>40</v>
      </c>
      <c r="H191" t="s">
        <v>79</v>
      </c>
      <c r="I191" t="s">
        <v>12</v>
      </c>
      <c r="K191" s="22">
        <v>0.09</v>
      </c>
      <c r="L191" s="21">
        <v>206</v>
      </c>
      <c r="M191" s="20">
        <f>IF(Tariftyp="Tarif",VLOOKUP($H191&amp;"/"&amp;$I191,Tariftab,4,FALSE)*IRWAZ/35,AT_Gehalt)*(Monate_vor_TE+Monate_nach_TE*(1+TE_Satz))</f>
        <v>29704.731428571427</v>
      </c>
      <c r="N191" s="20">
        <f>$M191*$K191</f>
        <v>2673.4258285714282</v>
      </c>
      <c r="O191" s="20">
        <f>L191*12</f>
        <v>2472</v>
      </c>
      <c r="P191" s="20">
        <f>IF(Tariftyp="AT",$M191/12*Bonus_AT+UGeld_AT,$M191/12*UG_WG_Faktor)</f>
        <v>3143.750742857143</v>
      </c>
      <c r="Q191" s="20">
        <f>IF(Tariftyp="Tarif",Tarif_EZ,0)</f>
        <v>150</v>
      </c>
      <c r="R191" s="20">
        <f>SUM($M191:$Q191)</f>
        <v>38143.907999999996</v>
      </c>
      <c r="S191" s="20">
        <f>IF($R191&lt;KVPV_BBG*12,$R191,KVPV_BBG*12)*KVPV_Satz+IF($R191&lt;RVAV_BBG*12,$R191,RVAV_BBG*12)*RVAV_Satz</f>
        <v>7630.6887953999994</v>
      </c>
      <c r="T191" s="20">
        <f>SUM($R191:$S191)</f>
        <v>45774.596795399993</v>
      </c>
    </row>
    <row r="192" spans="1:20" outlineLevel="3" x14ac:dyDescent="0.25">
      <c r="A192">
        <v>1175</v>
      </c>
      <c r="B192" t="s">
        <v>58</v>
      </c>
      <c r="C192" t="s">
        <v>83</v>
      </c>
      <c r="D192" t="s">
        <v>19</v>
      </c>
      <c r="E192">
        <v>51000</v>
      </c>
      <c r="F192" t="s">
        <v>10</v>
      </c>
      <c r="G192">
        <v>35</v>
      </c>
      <c r="H192" t="s">
        <v>55</v>
      </c>
      <c r="I192" t="s">
        <v>12</v>
      </c>
      <c r="K192" s="22">
        <v>0.09</v>
      </c>
      <c r="M192" s="20">
        <f>IF(Tariftyp="Tarif",VLOOKUP($H192&amp;"/"&amp;$I192,Tariftab,4,FALSE)*IRWAZ/35,AT_Gehalt)*(Monate_vor_TE+Monate_nach_TE*(1+TE_Satz))</f>
        <v>27221.760000000002</v>
      </c>
      <c r="N192" s="20">
        <f>$M192*$K192</f>
        <v>2449.9584</v>
      </c>
      <c r="O192" s="20">
        <f>L192*12</f>
        <v>0</v>
      </c>
      <c r="P192" s="20">
        <f>IF(Tariftyp="AT",$M192/12*Bonus_AT+UGeld_AT,$M192/12*UG_WG_Faktor)</f>
        <v>2880.9695999999999</v>
      </c>
      <c r="Q192" s="20">
        <f>IF(Tariftyp="Tarif",Tarif_EZ,0)</f>
        <v>150</v>
      </c>
      <c r="R192" s="20">
        <f>SUM($M192:$Q192)</f>
        <v>32702.688000000002</v>
      </c>
      <c r="S192" s="20">
        <f>IF($R192&lt;KVPV_BBG*12,$R192,KVPV_BBG*12)*KVPV_Satz+IF($R192&lt;RVAV_BBG*12,$R192,RVAV_BBG*12)*RVAV_Satz</f>
        <v>6542.172734400001</v>
      </c>
      <c r="T192" s="20">
        <f>SUM($R192:$S192)</f>
        <v>39244.860734400005</v>
      </c>
    </row>
    <row r="193" spans="1:20" outlineLevel="3" x14ac:dyDescent="0.25">
      <c r="A193">
        <v>1194</v>
      </c>
      <c r="B193" t="s">
        <v>96</v>
      </c>
      <c r="C193" t="s">
        <v>97</v>
      </c>
      <c r="D193" t="s">
        <v>19</v>
      </c>
      <c r="E193">
        <v>51000</v>
      </c>
      <c r="F193" t="s">
        <v>35</v>
      </c>
      <c r="G193">
        <v>40</v>
      </c>
      <c r="J193" s="21">
        <v>5340.14</v>
      </c>
      <c r="M193" s="20">
        <f>IF(Tariftyp="Tarif",VLOOKUP($H193&amp;"/"&amp;$I193,Tariftab,4,FALSE)*IRWAZ/35,AT_Gehalt)*(Monate_vor_TE+Monate_nach_TE*(1+TE_Satz))</f>
        <v>65363.313600000009</v>
      </c>
      <c r="N193" s="20">
        <f>$M193*$K193</f>
        <v>0</v>
      </c>
      <c r="O193" s="20">
        <f>L193*12</f>
        <v>0</v>
      </c>
      <c r="P193" s="20">
        <f>IF(Tariftyp="AT",$M193/12*Bonus_AT+UGeld_AT,$M193/12*UG_WG_Faktor)</f>
        <v>4678.7771200000007</v>
      </c>
      <c r="Q193" s="20">
        <f>IF(Tariftyp="Tarif",Tarif_EZ,0)</f>
        <v>0</v>
      </c>
      <c r="R193" s="20">
        <f>SUM($M193:$Q193)</f>
        <v>70042.090720000007</v>
      </c>
      <c r="S193" s="20">
        <f>IF($R193&lt;KVPV_BBG*12,$R193,KVPV_BBG*12)*KVPV_Satz+IF($R193&lt;RVAV_BBG*12,$R193,RVAV_BBG*12)*RVAV_Satz</f>
        <v>11680.785</v>
      </c>
      <c r="T193" s="20">
        <f>SUM($R193:$S193)</f>
        <v>81722.875720000011</v>
      </c>
    </row>
    <row r="194" spans="1:20" outlineLevel="3" x14ac:dyDescent="0.25">
      <c r="A194">
        <v>1197</v>
      </c>
      <c r="B194" t="s">
        <v>58</v>
      </c>
      <c r="C194" t="s">
        <v>98</v>
      </c>
      <c r="D194" t="s">
        <v>19</v>
      </c>
      <c r="E194">
        <v>51000</v>
      </c>
      <c r="F194" t="s">
        <v>10</v>
      </c>
      <c r="G194">
        <v>25</v>
      </c>
      <c r="H194" t="s">
        <v>75</v>
      </c>
      <c r="I194" t="s">
        <v>76</v>
      </c>
      <c r="K194" s="22">
        <v>0.11</v>
      </c>
      <c r="M194" s="20">
        <f>IF(Tariftyp="Tarif",VLOOKUP($H194&amp;"/"&amp;$I194,Tariftab,4,FALSE)*IRWAZ/35,AT_Gehalt)*(Monate_vor_TE+Monate_nach_TE*(1+TE_Satz))</f>
        <v>38062.028571428571</v>
      </c>
      <c r="N194" s="20">
        <f>$M194*$K194</f>
        <v>4186.8231428571426</v>
      </c>
      <c r="O194" s="20">
        <f>L194*12</f>
        <v>0</v>
      </c>
      <c r="P194" s="20">
        <f>IF(Tariftyp="AT",$M194/12*Bonus_AT+UGeld_AT,$M194/12*UG_WG_Faktor)</f>
        <v>4028.2313571428572</v>
      </c>
      <c r="Q194" s="20">
        <f>IF(Tariftyp="Tarif",Tarif_EZ,0)</f>
        <v>150</v>
      </c>
      <c r="R194" s="20">
        <f>SUM($M194:$Q194)</f>
        <v>46427.083071428577</v>
      </c>
      <c r="S194" s="20">
        <f>IF($R194&lt;KVPV_BBG*12,$R194,KVPV_BBG*12)*KVPV_Satz+IF($R194&lt;RVAV_BBG*12,$R194,RVAV_BBG*12)*RVAV_Satz</f>
        <v>9244.1218442785721</v>
      </c>
      <c r="T194" s="20">
        <f>SUM($R194:$S194)</f>
        <v>55671.204915707145</v>
      </c>
    </row>
    <row r="195" spans="1:20" outlineLevel="3" x14ac:dyDescent="0.25">
      <c r="A195">
        <v>1198</v>
      </c>
      <c r="B195" t="s">
        <v>99</v>
      </c>
      <c r="C195" t="s">
        <v>100</v>
      </c>
      <c r="D195" t="s">
        <v>19</v>
      </c>
      <c r="E195">
        <v>51000</v>
      </c>
      <c r="F195" t="s">
        <v>10</v>
      </c>
      <c r="G195">
        <v>25</v>
      </c>
      <c r="H195" t="s">
        <v>101</v>
      </c>
      <c r="I195" t="s">
        <v>12</v>
      </c>
      <c r="K195" s="22">
        <v>0.12</v>
      </c>
      <c r="M195" s="20">
        <f>IF(Tariftyp="Tarif",VLOOKUP($H195&amp;"/"&amp;$I195,Tariftab,4,FALSE)*IRWAZ/35,AT_Gehalt)*(Monate_vor_TE+Monate_nach_TE*(1+TE_Satz))</f>
        <v>20056.114285714288</v>
      </c>
      <c r="N195" s="20">
        <f>$M195*$K195</f>
        <v>2406.7337142857145</v>
      </c>
      <c r="O195" s="20">
        <f>L195*12</f>
        <v>0</v>
      </c>
      <c r="P195" s="20">
        <f>IF(Tariftyp="AT",$M195/12*Bonus_AT+UGeld_AT,$M195/12*UG_WG_Faktor)</f>
        <v>2122.605428571429</v>
      </c>
      <c r="Q195" s="20">
        <f>IF(Tariftyp="Tarif",Tarif_EZ,0)</f>
        <v>150</v>
      </c>
      <c r="R195" s="20">
        <f>SUM($M195:$Q195)</f>
        <v>24735.453428571433</v>
      </c>
      <c r="S195" s="20">
        <f>IF($R195&lt;KVPV_BBG*12,$R195,KVPV_BBG*12)*KVPV_Satz+IF($R195&lt;RVAV_BBG*12,$R195,RVAV_BBG*12)*RVAV_Satz</f>
        <v>4948.3274583857146</v>
      </c>
      <c r="T195" s="20">
        <f>SUM($R195:$S195)</f>
        <v>29683.780886957145</v>
      </c>
    </row>
    <row r="196" spans="1:20" outlineLevel="3" x14ac:dyDescent="0.25">
      <c r="A196">
        <v>1228</v>
      </c>
      <c r="B196" t="s">
        <v>20</v>
      </c>
      <c r="C196" t="s">
        <v>124</v>
      </c>
      <c r="D196" t="s">
        <v>19</v>
      </c>
      <c r="E196">
        <v>51000</v>
      </c>
      <c r="F196" t="s">
        <v>10</v>
      </c>
      <c r="G196">
        <v>35</v>
      </c>
      <c r="H196" t="s">
        <v>39</v>
      </c>
      <c r="I196" t="s">
        <v>12</v>
      </c>
      <c r="K196" s="22">
        <v>0.08</v>
      </c>
      <c r="L196" s="21">
        <v>147</v>
      </c>
      <c r="M196" s="20">
        <f>IF(Tariftyp="Tarif",VLOOKUP($H196&amp;"/"&amp;$I196,Tariftab,4,FALSE)*IRWAZ/35,AT_Gehalt)*(Monate_vor_TE+Monate_nach_TE*(1+TE_Satz))</f>
        <v>29535.119999999999</v>
      </c>
      <c r="N196" s="20">
        <f>$M196*$K196</f>
        <v>2362.8096</v>
      </c>
      <c r="O196" s="20">
        <f>L196*12</f>
        <v>1764</v>
      </c>
      <c r="P196" s="20">
        <f>IF(Tariftyp="AT",$M196/12*Bonus_AT+UGeld_AT,$M196/12*UG_WG_Faktor)</f>
        <v>3125.8001999999997</v>
      </c>
      <c r="Q196" s="20">
        <f>IF(Tariftyp="Tarif",Tarif_EZ,0)</f>
        <v>150</v>
      </c>
      <c r="R196" s="20">
        <f>SUM($M196:$Q196)</f>
        <v>36937.729800000001</v>
      </c>
      <c r="S196" s="20">
        <f>IF($R196&lt;KVPV_BBG*12,$R196,KVPV_BBG*12)*KVPV_Satz+IF($R196&lt;RVAV_BBG*12,$R196,RVAV_BBG*12)*RVAV_Satz</f>
        <v>7389.39284649</v>
      </c>
      <c r="T196" s="20">
        <f>SUM($R196:$S196)</f>
        <v>44327.122646490003</v>
      </c>
    </row>
    <row r="197" spans="1:20" outlineLevel="3" x14ac:dyDescent="0.25">
      <c r="A197">
        <v>1232</v>
      </c>
      <c r="B197" t="s">
        <v>119</v>
      </c>
      <c r="C197" t="s">
        <v>129</v>
      </c>
      <c r="D197" t="s">
        <v>19</v>
      </c>
      <c r="E197">
        <v>51000</v>
      </c>
      <c r="F197" t="s">
        <v>10</v>
      </c>
      <c r="G197">
        <v>35</v>
      </c>
      <c r="H197" t="s">
        <v>11</v>
      </c>
      <c r="I197" t="s">
        <v>12</v>
      </c>
      <c r="K197" s="22">
        <v>0.11</v>
      </c>
      <c r="M197" s="20">
        <f>IF(Tariftyp="Tarif",VLOOKUP($H197&amp;"/"&amp;$I197,Tariftab,4,FALSE)*IRWAZ/35,AT_Gehalt)*(Monate_vor_TE+Monate_nach_TE*(1+TE_Satz))</f>
        <v>31921.920000000002</v>
      </c>
      <c r="N197" s="20">
        <f>$M197*$K197</f>
        <v>3511.4112</v>
      </c>
      <c r="O197" s="20">
        <f>L197*12</f>
        <v>0</v>
      </c>
      <c r="P197" s="20">
        <f>IF(Tariftyp="AT",$M197/12*Bonus_AT+UGeld_AT,$M197/12*UG_WG_Faktor)</f>
        <v>3378.4032000000007</v>
      </c>
      <c r="Q197" s="20">
        <f>IF(Tariftyp="Tarif",Tarif_EZ,0)</f>
        <v>150</v>
      </c>
      <c r="R197" s="20">
        <f>SUM($M197:$Q197)</f>
        <v>38961.734400000001</v>
      </c>
      <c r="S197" s="20">
        <f>IF($R197&lt;KVPV_BBG*12,$R197,KVPV_BBG*12)*KVPV_Satz+IF($R197&lt;RVAV_BBG*12,$R197,RVAV_BBG*12)*RVAV_Satz</f>
        <v>7794.294966720001</v>
      </c>
      <c r="T197" s="20">
        <f>SUM($R197:$S197)</f>
        <v>46756.029366720002</v>
      </c>
    </row>
    <row r="198" spans="1:20" outlineLevel="3" x14ac:dyDescent="0.25">
      <c r="A198">
        <v>1235</v>
      </c>
      <c r="B198" t="s">
        <v>13</v>
      </c>
      <c r="C198" t="s">
        <v>135</v>
      </c>
      <c r="D198" t="s">
        <v>19</v>
      </c>
      <c r="E198">
        <v>51000</v>
      </c>
      <c r="F198" t="s">
        <v>10</v>
      </c>
      <c r="G198">
        <v>40</v>
      </c>
      <c r="H198" t="s">
        <v>49</v>
      </c>
      <c r="I198" t="s">
        <v>12</v>
      </c>
      <c r="K198" s="22">
        <v>0.12</v>
      </c>
      <c r="M198" s="20">
        <f>IF(Tariftyp="Tarif",VLOOKUP($H198&amp;"/"&amp;$I198,Tariftab,4,FALSE)*IRWAZ/35,AT_Gehalt)*(Monate_vor_TE+Monate_nach_TE*(1+TE_Satz))</f>
        <v>44952.274285714288</v>
      </c>
      <c r="N198" s="20">
        <f>$M198*$K198</f>
        <v>5394.2729142857143</v>
      </c>
      <c r="O198" s="20">
        <f>L198*12</f>
        <v>0</v>
      </c>
      <c r="P198" s="20">
        <f>IF(Tariftyp="AT",$M198/12*Bonus_AT+UGeld_AT,$M198/12*UG_WG_Faktor)</f>
        <v>4757.4490285714292</v>
      </c>
      <c r="Q198" s="20">
        <f>IF(Tariftyp="Tarif",Tarif_EZ,0)</f>
        <v>150</v>
      </c>
      <c r="R198" s="20">
        <f>SUM($M198:$Q198)</f>
        <v>55253.996228571428</v>
      </c>
      <c r="S198" s="20">
        <f>IF($R198&lt;KVPV_BBG*12,$R198,KVPV_BBG*12)*KVPV_Satz+IF($R198&lt;RVAV_BBG*12,$R198,RVAV_BBG*12)*RVAV_Satz</f>
        <v>10279.518757611429</v>
      </c>
      <c r="T198" s="20">
        <f>SUM($R198:$S198)</f>
        <v>65533.514986182854</v>
      </c>
    </row>
    <row r="199" spans="1:20" outlineLevel="2" x14ac:dyDescent="0.25">
      <c r="E199" s="49" t="s">
        <v>357</v>
      </c>
      <c r="M199" s="20"/>
      <c r="N199" s="20"/>
      <c r="O199" s="20"/>
      <c r="P199" s="20"/>
      <c r="Q199" s="20"/>
      <c r="R199" s="20"/>
      <c r="S199" s="20"/>
      <c r="T199" s="20">
        <f>SUBTOTAL(9,T189:T198)</f>
        <v>498694.87540794141</v>
      </c>
    </row>
    <row r="200" spans="1:20" outlineLevel="1" x14ac:dyDescent="0.25">
      <c r="A200">
        <f>SUBTOTAL(3,A189:A198)</f>
        <v>10</v>
      </c>
      <c r="E200" s="49" t="s">
        <v>379</v>
      </c>
      <c r="M200" s="20"/>
      <c r="N200" s="20"/>
      <c r="O200" s="20"/>
      <c r="P200" s="20"/>
      <c r="Q200" s="20"/>
      <c r="R200" s="20"/>
      <c r="S200" s="20"/>
      <c r="T200" s="20"/>
    </row>
    <row r="201" spans="1:20" outlineLevel="3" x14ac:dyDescent="0.25">
      <c r="A201">
        <v>1215</v>
      </c>
      <c r="B201" t="s">
        <v>32</v>
      </c>
      <c r="C201" t="s">
        <v>116</v>
      </c>
      <c r="D201" t="s">
        <v>19</v>
      </c>
      <c r="E201">
        <v>51010</v>
      </c>
      <c r="F201" t="s">
        <v>10</v>
      </c>
      <c r="G201">
        <v>40</v>
      </c>
      <c r="H201" t="s">
        <v>26</v>
      </c>
      <c r="I201" t="s">
        <v>12</v>
      </c>
      <c r="K201" s="22">
        <v>0.12</v>
      </c>
      <c r="M201" s="20">
        <f>IF(Tariftyp="Tarif",VLOOKUP($H201&amp;"/"&amp;$I201,Tariftab,4,FALSE)*IRWAZ/35,AT_Gehalt)*(Monate_vor_TE+Monate_nach_TE*(1+TE_Satz))</f>
        <v>29250.102857142858</v>
      </c>
      <c r="N201" s="20">
        <f>$M201*$K201</f>
        <v>3510.0123428571428</v>
      </c>
      <c r="O201" s="20">
        <f>L201*12</f>
        <v>0</v>
      </c>
      <c r="P201" s="20">
        <f>IF(Tariftyp="AT",$M201/12*Bonus_AT+UGeld_AT,$M201/12*UG_WG_Faktor)</f>
        <v>3095.6358857142859</v>
      </c>
      <c r="Q201" s="20">
        <f>IF(Tariftyp="Tarif",Tarif_EZ,0)</f>
        <v>150</v>
      </c>
      <c r="R201" s="20">
        <f>SUM($M201:$Q201)</f>
        <v>36005.751085714284</v>
      </c>
      <c r="S201" s="20">
        <f>IF($R201&lt;KVPV_BBG*12,$R201,KVPV_BBG*12)*KVPV_Satz+IF($R201&lt;RVAV_BBG*12,$R201,RVAV_BBG*12)*RVAV_Satz</f>
        <v>7202.9505046971426</v>
      </c>
      <c r="T201" s="20">
        <f>SUM($R201:$S201)</f>
        <v>43208.701590411423</v>
      </c>
    </row>
    <row r="202" spans="1:20" outlineLevel="3" x14ac:dyDescent="0.25">
      <c r="A202">
        <v>1221</v>
      </c>
      <c r="B202" t="s">
        <v>117</v>
      </c>
      <c r="C202" t="s">
        <v>118</v>
      </c>
      <c r="D202" t="s">
        <v>19</v>
      </c>
      <c r="E202">
        <v>51010</v>
      </c>
      <c r="F202" t="s">
        <v>35</v>
      </c>
      <c r="G202">
        <v>40</v>
      </c>
      <c r="J202" s="21">
        <v>1470</v>
      </c>
      <c r="M202" s="20">
        <f>IF(Tariftyp="Tarif",VLOOKUP($H202&amp;"/"&amp;$I202,Tariftab,4,FALSE)*IRWAZ/35,AT_Gehalt)*(Monate_vor_TE+Monate_nach_TE*(1+TE_Satz))</f>
        <v>17992.8</v>
      </c>
      <c r="N202" s="20">
        <f>$M202*$K202</f>
        <v>0</v>
      </c>
      <c r="O202" s="20">
        <f>L202*12</f>
        <v>0</v>
      </c>
      <c r="P202" s="20">
        <f>IF(Tariftyp="AT",$M202/12*Bonus_AT+UGeld_AT,$M202/12*UG_WG_Faktor)</f>
        <v>3099.76</v>
      </c>
      <c r="Q202" s="20">
        <f>IF(Tariftyp="Tarif",Tarif_EZ,0)</f>
        <v>0</v>
      </c>
      <c r="R202" s="20">
        <f>SUM($M202:$Q202)</f>
        <v>21092.559999999998</v>
      </c>
      <c r="S202" s="20">
        <f>IF($R202&lt;KVPV_BBG*12,$R202,KVPV_BBG*12)*KVPV_Satz+IF($R202&lt;RVAV_BBG*12,$R202,RVAV_BBG*12)*RVAV_Satz</f>
        <v>4219.5666279999996</v>
      </c>
      <c r="T202" s="20">
        <f>SUM($R202:$S202)</f>
        <v>25312.126627999998</v>
      </c>
    </row>
    <row r="203" spans="1:20" outlineLevel="3" x14ac:dyDescent="0.25">
      <c r="A203">
        <v>1224</v>
      </c>
      <c r="B203" t="s">
        <v>32</v>
      </c>
      <c r="C203" t="s">
        <v>121</v>
      </c>
      <c r="D203" t="s">
        <v>19</v>
      </c>
      <c r="E203">
        <v>51010</v>
      </c>
      <c r="F203" t="s">
        <v>35</v>
      </c>
      <c r="G203">
        <v>40</v>
      </c>
      <c r="J203" s="21">
        <v>1344</v>
      </c>
      <c r="M203" s="20">
        <f>IF(Tariftyp="Tarif",VLOOKUP($H203&amp;"/"&amp;$I203,Tariftab,4,FALSE)*IRWAZ/35,AT_Gehalt)*(Monate_vor_TE+Monate_nach_TE*(1+TE_Satz))</f>
        <v>16450.560000000001</v>
      </c>
      <c r="N203" s="20">
        <f>$M203*$K203</f>
        <v>0</v>
      </c>
      <c r="O203" s="20">
        <f>L203*12</f>
        <v>0</v>
      </c>
      <c r="P203" s="20">
        <f>IF(Tariftyp="AT",$M203/12*Bonus_AT+UGeld_AT,$M203/12*UG_WG_Faktor)</f>
        <v>3048.3519999999999</v>
      </c>
      <c r="Q203" s="20">
        <f>IF(Tariftyp="Tarif",Tarif_EZ,0)</f>
        <v>0</v>
      </c>
      <c r="R203" s="20">
        <f>SUM($M203:$Q203)</f>
        <v>19498.912</v>
      </c>
      <c r="S203" s="20">
        <f>IF($R203&lt;KVPV_BBG*12,$R203,KVPV_BBG*12)*KVPV_Satz+IF($R203&lt;RVAV_BBG*12,$R203,RVAV_BBG*12)*RVAV_Satz</f>
        <v>3900.7573456</v>
      </c>
      <c r="T203" s="20">
        <f>SUM($R203:$S203)</f>
        <v>23399.669345599999</v>
      </c>
    </row>
    <row r="204" spans="1:20" outlineLevel="2" x14ac:dyDescent="0.25">
      <c r="E204" s="49" t="s">
        <v>358</v>
      </c>
      <c r="J204" s="21"/>
      <c r="M204" s="20"/>
      <c r="N204" s="20"/>
      <c r="O204" s="20"/>
      <c r="P204" s="20"/>
      <c r="Q204" s="20"/>
      <c r="R204" s="20"/>
      <c r="S204" s="20"/>
      <c r="T204" s="20">
        <f>SUBTOTAL(9,T201:T203)</f>
        <v>91920.497564011428</v>
      </c>
    </row>
    <row r="205" spans="1:20" outlineLevel="1" x14ac:dyDescent="0.25">
      <c r="A205">
        <f>SUBTOTAL(3,A201:A203)</f>
        <v>3</v>
      </c>
      <c r="E205" s="49" t="s">
        <v>380</v>
      </c>
      <c r="J205" s="21"/>
      <c r="M205" s="20"/>
      <c r="N205" s="20"/>
      <c r="O205" s="20"/>
      <c r="P205" s="20"/>
      <c r="Q205" s="20"/>
      <c r="R205" s="20"/>
      <c r="S205" s="20"/>
      <c r="T205" s="20"/>
    </row>
    <row r="206" spans="1:20" outlineLevel="3" x14ac:dyDescent="0.25">
      <c r="A206">
        <v>1027</v>
      </c>
      <c r="B206" t="s">
        <v>17</v>
      </c>
      <c r="C206" t="s">
        <v>18</v>
      </c>
      <c r="D206" t="s">
        <v>19</v>
      </c>
      <c r="E206">
        <v>51020</v>
      </c>
      <c r="F206" t="s">
        <v>10</v>
      </c>
      <c r="G206">
        <v>25</v>
      </c>
      <c r="H206" t="s">
        <v>16</v>
      </c>
      <c r="I206" t="s">
        <v>12</v>
      </c>
      <c r="K206" s="22">
        <v>0.09</v>
      </c>
      <c r="L206" s="21">
        <v>132</v>
      </c>
      <c r="M206" s="20">
        <f>IF(Tariftyp="Tarif",VLOOKUP($H206&amp;"/"&amp;$I206,Tariftab,4,FALSE)*IRWAZ/35,AT_Gehalt)*(Monate_vor_TE+Monate_nach_TE*(1+TE_Satz))</f>
        <v>18950.142857142859</v>
      </c>
      <c r="N206" s="20">
        <f>$M206*$K206</f>
        <v>1705.5128571428572</v>
      </c>
      <c r="O206" s="20">
        <f>L206*12</f>
        <v>1584</v>
      </c>
      <c r="P206" s="20">
        <f>IF(Tariftyp="AT",$M206/12*Bonus_AT+UGeld_AT,$M206/12*UG_WG_Faktor)</f>
        <v>2005.556785714286</v>
      </c>
      <c r="Q206" s="20">
        <f>IF(Tariftyp="Tarif",Tarif_EZ,0)</f>
        <v>150</v>
      </c>
      <c r="R206" s="20">
        <f>SUM($M206:$Q206)</f>
        <v>24395.212500000001</v>
      </c>
      <c r="S206" s="20">
        <f>IF($R206&lt;KVPV_BBG*12,$R206,KVPV_BBG*12)*KVPV_Satz+IF($R206&lt;RVAV_BBG*12,$R206,RVAV_BBG*12)*RVAV_Satz</f>
        <v>4880.2622606250006</v>
      </c>
      <c r="T206" s="20">
        <f>SUM($R206:$S206)</f>
        <v>29275.474760625002</v>
      </c>
    </row>
    <row r="207" spans="1:20" outlineLevel="3" x14ac:dyDescent="0.25">
      <c r="A207">
        <v>1129</v>
      </c>
      <c r="B207" t="s">
        <v>65</v>
      </c>
      <c r="C207" t="s">
        <v>66</v>
      </c>
      <c r="D207" t="s">
        <v>19</v>
      </c>
      <c r="E207">
        <v>51020</v>
      </c>
      <c r="F207" t="s">
        <v>10</v>
      </c>
      <c r="G207">
        <v>40</v>
      </c>
      <c r="H207" t="s">
        <v>49</v>
      </c>
      <c r="I207" t="s">
        <v>12</v>
      </c>
      <c r="K207" s="22">
        <v>0.09</v>
      </c>
      <c r="M207" s="20">
        <f>IF(Tariftyp="Tarif",VLOOKUP($H207&amp;"/"&amp;$I207,Tariftab,4,FALSE)*IRWAZ/35,AT_Gehalt)*(Monate_vor_TE+Monate_nach_TE*(1+TE_Satz))</f>
        <v>44952.274285714288</v>
      </c>
      <c r="N207" s="20">
        <f>$M207*$K207</f>
        <v>4045.7046857142859</v>
      </c>
      <c r="O207" s="20">
        <f>L207*12</f>
        <v>0</v>
      </c>
      <c r="P207" s="20">
        <f>IF(Tariftyp="AT",$M207/12*Bonus_AT+UGeld_AT,$M207/12*UG_WG_Faktor)</f>
        <v>4757.4490285714292</v>
      </c>
      <c r="Q207" s="20">
        <f>IF(Tariftyp="Tarif",Tarif_EZ,0)</f>
        <v>150</v>
      </c>
      <c r="R207" s="20">
        <f>SUM($M207:$Q207)</f>
        <v>53905.428</v>
      </c>
      <c r="S207" s="20">
        <f>IF($R207&lt;KVPV_BBG*12,$R207,KVPV_BBG*12)*KVPV_Satz+IF($R207&lt;RVAV_BBG*12,$R207,RVAV_BBG*12)*RVAV_Satz</f>
        <v>10121.3317044</v>
      </c>
      <c r="T207" s="20">
        <f>SUM($R207:$S207)</f>
        <v>64026.759704399999</v>
      </c>
    </row>
    <row r="208" spans="1:20" outlineLevel="3" x14ac:dyDescent="0.25">
      <c r="A208">
        <v>1201</v>
      </c>
      <c r="B208" t="s">
        <v>105</v>
      </c>
      <c r="C208" t="s">
        <v>106</v>
      </c>
      <c r="D208" t="s">
        <v>19</v>
      </c>
      <c r="E208">
        <v>51020</v>
      </c>
      <c r="F208" t="s">
        <v>10</v>
      </c>
      <c r="G208">
        <v>40</v>
      </c>
      <c r="H208" t="s">
        <v>101</v>
      </c>
      <c r="I208" t="s">
        <v>12</v>
      </c>
      <c r="K208" s="22">
        <v>0.09</v>
      </c>
      <c r="M208" s="20">
        <f>IF(Tariftyp="Tarif",VLOOKUP($H208&amp;"/"&amp;$I208,Tariftab,4,FALSE)*IRWAZ/35,AT_Gehalt)*(Monate_vor_TE+Monate_nach_TE*(1+TE_Satz))</f>
        <v>32089.782857142858</v>
      </c>
      <c r="N208" s="20">
        <f>$M208*$K208</f>
        <v>2888.0804571428571</v>
      </c>
      <c r="O208" s="20">
        <f>L208*12</f>
        <v>0</v>
      </c>
      <c r="P208" s="20">
        <f>IF(Tariftyp="AT",$M208/12*Bonus_AT+UGeld_AT,$M208/12*UG_WG_Faktor)</f>
        <v>3396.1686857142859</v>
      </c>
      <c r="Q208" s="20">
        <f>IF(Tariftyp="Tarif",Tarif_EZ,0)</f>
        <v>150</v>
      </c>
      <c r="R208" s="20">
        <f>SUM($M208:$Q208)</f>
        <v>38524.031999999999</v>
      </c>
      <c r="S208" s="20">
        <f>IF($R208&lt;KVPV_BBG*12,$R208,KVPV_BBG*12)*KVPV_Satz+IF($R208&lt;RVAV_BBG*12,$R208,RVAV_BBG*12)*RVAV_Satz</f>
        <v>7706.7326016000006</v>
      </c>
      <c r="T208" s="20">
        <f>SUM($R208:$S208)</f>
        <v>46230.7646016</v>
      </c>
    </row>
    <row r="209" spans="1:20" outlineLevel="3" x14ac:dyDescent="0.25">
      <c r="A209">
        <v>1238</v>
      </c>
      <c r="B209" t="s">
        <v>137</v>
      </c>
      <c r="C209" t="s">
        <v>138</v>
      </c>
      <c r="D209" t="s">
        <v>19</v>
      </c>
      <c r="E209">
        <v>51020</v>
      </c>
      <c r="F209" t="s">
        <v>10</v>
      </c>
      <c r="G209">
        <v>40</v>
      </c>
      <c r="H209" t="s">
        <v>75</v>
      </c>
      <c r="I209" t="s">
        <v>109</v>
      </c>
      <c r="K209" s="22">
        <v>0.12</v>
      </c>
      <c r="M209" s="20">
        <f>IF(Tariftyp="Tarif",VLOOKUP($H209&amp;"/"&amp;$I209,Tariftab,4,FALSE)*IRWAZ/35,AT_Gehalt)*(Monate_vor_TE+Monate_nach_TE*(1+TE_Satz))</f>
        <v>54814.217142857146</v>
      </c>
      <c r="N209" s="20">
        <f>$M209*$K209</f>
        <v>6577.7060571428574</v>
      </c>
      <c r="O209" s="20">
        <f>L209*12</f>
        <v>0</v>
      </c>
      <c r="P209" s="20">
        <f>IF(Tariftyp="AT",$M209/12*Bonus_AT+UGeld_AT,$M209/12*UG_WG_Faktor)</f>
        <v>5801.1713142857152</v>
      </c>
      <c r="Q209" s="20">
        <f>IF(Tariftyp="Tarif",Tarif_EZ,0)</f>
        <v>150</v>
      </c>
      <c r="R209" s="20">
        <f>SUM($M209:$Q209)</f>
        <v>67343.094514285724</v>
      </c>
      <c r="S209" s="20">
        <f>IF($R209&lt;KVPV_BBG*12,$R209,KVPV_BBG*12)*KVPV_Satz+IF($R209&lt;RVAV_BBG*12,$R209,RVAV_BBG*12)*RVAV_Satz</f>
        <v>11680.785</v>
      </c>
      <c r="T209" s="20">
        <f>SUM($R209:$S209)</f>
        <v>79023.879514285727</v>
      </c>
    </row>
    <row r="210" spans="1:20" outlineLevel="2" x14ac:dyDescent="0.25">
      <c r="E210" s="49" t="s">
        <v>359</v>
      </c>
      <c r="M210" s="20"/>
      <c r="N210" s="20"/>
      <c r="O210" s="20"/>
      <c r="P210" s="20"/>
      <c r="Q210" s="20"/>
      <c r="R210" s="20"/>
      <c r="S210" s="20"/>
      <c r="T210" s="20">
        <f>SUBTOTAL(9,T206:T209)</f>
        <v>218556.87858091074</v>
      </c>
    </row>
    <row r="211" spans="1:20" outlineLevel="1" x14ac:dyDescent="0.25">
      <c r="A211">
        <f>SUBTOTAL(3,A206:A209)</f>
        <v>4</v>
      </c>
      <c r="E211" s="49" t="s">
        <v>381</v>
      </c>
      <c r="M211" s="20"/>
      <c r="N211" s="20"/>
      <c r="O211" s="20"/>
      <c r="P211" s="20"/>
      <c r="Q211" s="20"/>
      <c r="R211" s="20"/>
      <c r="S211" s="20"/>
      <c r="T211" s="20"/>
    </row>
    <row r="212" spans="1:20" outlineLevel="3" x14ac:dyDescent="0.25">
      <c r="A212">
        <v>1031</v>
      </c>
      <c r="B212" t="s">
        <v>20</v>
      </c>
      <c r="C212" t="s">
        <v>21</v>
      </c>
      <c r="D212" t="s">
        <v>22</v>
      </c>
      <c r="E212">
        <v>55000</v>
      </c>
      <c r="F212" t="s">
        <v>10</v>
      </c>
      <c r="G212">
        <v>35</v>
      </c>
      <c r="H212" t="s">
        <v>11</v>
      </c>
      <c r="I212" t="s">
        <v>12</v>
      </c>
      <c r="K212" s="22">
        <v>0.1</v>
      </c>
      <c r="M212" s="20">
        <f>IF(Tariftyp="Tarif",VLOOKUP($H212&amp;"/"&amp;$I212,Tariftab,4,FALSE)*IRWAZ/35,AT_Gehalt)*(Monate_vor_TE+Monate_nach_TE*(1+TE_Satz))</f>
        <v>31921.920000000002</v>
      </c>
      <c r="N212" s="20">
        <f>$M212*$K212</f>
        <v>3192.1920000000005</v>
      </c>
      <c r="O212" s="20">
        <f>L212*12</f>
        <v>0</v>
      </c>
      <c r="P212" s="20">
        <f>IF(Tariftyp="AT",$M212/12*Bonus_AT+UGeld_AT,$M212/12*UG_WG_Faktor)</f>
        <v>3378.4032000000007</v>
      </c>
      <c r="Q212" s="20">
        <f>IF(Tariftyp="Tarif",Tarif_EZ,0)</f>
        <v>150</v>
      </c>
      <c r="R212" s="20">
        <f>SUM($M212:$Q212)</f>
        <v>38642.515200000002</v>
      </c>
      <c r="S212" s="20">
        <f>IF($R212&lt;KVPV_BBG*12,$R212,KVPV_BBG*12)*KVPV_Satz+IF($R212&lt;RVAV_BBG*12,$R212,RVAV_BBG*12)*RVAV_Satz</f>
        <v>7730.4351657600009</v>
      </c>
      <c r="T212" s="20">
        <f>SUM($R212:$S212)</f>
        <v>46372.95036576</v>
      </c>
    </row>
    <row r="213" spans="1:20" outlineLevel="3" x14ac:dyDescent="0.25">
      <c r="A213">
        <v>1117</v>
      </c>
      <c r="B213" t="s">
        <v>23</v>
      </c>
      <c r="C213" t="s">
        <v>57</v>
      </c>
      <c r="D213" t="s">
        <v>22</v>
      </c>
      <c r="E213">
        <v>55000</v>
      </c>
      <c r="F213" t="s">
        <v>35</v>
      </c>
      <c r="G213">
        <v>40</v>
      </c>
      <c r="J213" s="21">
        <v>8228.2099999999991</v>
      </c>
      <c r="M213" s="20">
        <f>IF(Tariftyp="Tarif",VLOOKUP($H213&amp;"/"&amp;$I213,Tariftab,4,FALSE)*IRWAZ/35,AT_Gehalt)*(Monate_vor_TE+Monate_nach_TE*(1+TE_Satz))</f>
        <v>100713.2904</v>
      </c>
      <c r="N213" s="20">
        <f>$M213*$K213</f>
        <v>0</v>
      </c>
      <c r="O213" s="20">
        <f>L213*12</f>
        <v>0</v>
      </c>
      <c r="P213" s="20">
        <f>IF(Tariftyp="AT",$M213/12*Bonus_AT+UGeld_AT,$M213/12*UG_WG_Faktor)</f>
        <v>5857.1096799999996</v>
      </c>
      <c r="Q213" s="20">
        <f>IF(Tariftyp="Tarif",Tarif_EZ,0)</f>
        <v>0</v>
      </c>
      <c r="R213" s="20">
        <f>SUM($M213:$Q213)</f>
        <v>106570.40007999999</v>
      </c>
      <c r="S213" s="20">
        <f>IF($R213&lt;KVPV_BBG*12,$R213,KVPV_BBG*12)*KVPV_Satz+IF($R213&lt;RVAV_BBG*12,$R213,RVAV_BBG*12)*RVAV_Satz</f>
        <v>11680.785</v>
      </c>
      <c r="T213" s="20">
        <f>SUM($R213:$S213)</f>
        <v>118251.18508</v>
      </c>
    </row>
    <row r="214" spans="1:20" outlineLevel="3" x14ac:dyDescent="0.25">
      <c r="A214">
        <v>1227</v>
      </c>
      <c r="B214" t="s">
        <v>122</v>
      </c>
      <c r="C214" t="s">
        <v>123</v>
      </c>
      <c r="D214" t="s">
        <v>22</v>
      </c>
      <c r="E214">
        <v>55000</v>
      </c>
      <c r="F214" t="s">
        <v>10</v>
      </c>
      <c r="G214">
        <v>40</v>
      </c>
      <c r="H214" t="s">
        <v>88</v>
      </c>
      <c r="I214" t="s">
        <v>12</v>
      </c>
      <c r="K214" s="22">
        <v>0.08</v>
      </c>
      <c r="M214" s="20">
        <f>IF(Tariftyp="Tarif",VLOOKUP($H214&amp;"/"&amp;$I214,Tariftab,4,FALSE)*IRWAZ/35,AT_Gehalt)*(Monate_vor_TE+Monate_nach_TE*(1+TE_Satz))</f>
        <v>28907.382857142857</v>
      </c>
      <c r="N214" s="20">
        <f>$M214*$K214</f>
        <v>2312.5906285714286</v>
      </c>
      <c r="O214" s="20">
        <f>L214*12</f>
        <v>0</v>
      </c>
      <c r="P214" s="20">
        <f>IF(Tariftyp="AT",$M214/12*Bonus_AT+UGeld_AT,$M214/12*UG_WG_Faktor)</f>
        <v>3059.3646857142858</v>
      </c>
      <c r="Q214" s="20">
        <f>IF(Tariftyp="Tarif",Tarif_EZ,0)</f>
        <v>150</v>
      </c>
      <c r="R214" s="20">
        <f>SUM($M214:$Q214)</f>
        <v>34429.338171428572</v>
      </c>
      <c r="S214" s="20">
        <f>IF($R214&lt;KVPV_BBG*12,$R214,KVPV_BBG*12)*KVPV_Satz+IF($R214&lt;RVAV_BBG*12,$R214,RVAV_BBG*12)*RVAV_Satz</f>
        <v>6887.5891011942858</v>
      </c>
      <c r="T214" s="20">
        <f>SUM($R214:$S214)</f>
        <v>41316.927272622859</v>
      </c>
    </row>
    <row r="215" spans="1:20" outlineLevel="3" x14ac:dyDescent="0.25">
      <c r="A215">
        <v>3055</v>
      </c>
      <c r="B215" t="s">
        <v>32</v>
      </c>
      <c r="C215" t="s">
        <v>260</v>
      </c>
      <c r="D215" t="s">
        <v>22</v>
      </c>
      <c r="E215">
        <v>55000</v>
      </c>
      <c r="F215" t="s">
        <v>10</v>
      </c>
      <c r="G215">
        <v>40</v>
      </c>
      <c r="H215" t="s">
        <v>11</v>
      </c>
      <c r="I215" t="s">
        <v>12</v>
      </c>
      <c r="K215" s="22">
        <v>0.09</v>
      </c>
      <c r="M215" s="20">
        <f>IF(Tariftyp="Tarif",VLOOKUP($H215&amp;"/"&amp;$I215,Tariftab,4,FALSE)*IRWAZ/35,AT_Gehalt)*(Monate_vor_TE+Monate_nach_TE*(1+TE_Satz))</f>
        <v>36482.194285714286</v>
      </c>
      <c r="N215" s="20">
        <f>$M215*$K215</f>
        <v>3283.3974857142857</v>
      </c>
      <c r="O215" s="20">
        <f>L215*12</f>
        <v>0</v>
      </c>
      <c r="P215" s="20">
        <f>IF(Tariftyp="AT",$M215/12*Bonus_AT+UGeld_AT,$M215/12*UG_WG_Faktor)</f>
        <v>3861.0322285714287</v>
      </c>
      <c r="Q215" s="20">
        <f>IF(Tariftyp="Tarif",Tarif_EZ,0)</f>
        <v>150</v>
      </c>
      <c r="R215" s="20">
        <f>SUM($M215:$Q215)</f>
        <v>43776.624000000003</v>
      </c>
      <c r="S215" s="20">
        <f>IF($R215&lt;KVPV_BBG*12,$R215,KVPV_BBG*12)*KVPV_Satz+IF($R215&lt;RVAV_BBG*12,$R215,RVAV_BBG*12)*RVAV_Satz</f>
        <v>8757.5136312000013</v>
      </c>
      <c r="T215" s="20">
        <f>SUM($R215:$S215)</f>
        <v>52534.137631200007</v>
      </c>
    </row>
    <row r="216" spans="1:20" outlineLevel="2" x14ac:dyDescent="0.25">
      <c r="E216" s="49" t="s">
        <v>360</v>
      </c>
      <c r="M216" s="20"/>
      <c r="N216" s="20"/>
      <c r="O216" s="20"/>
      <c r="P216" s="20"/>
      <c r="Q216" s="20"/>
      <c r="R216" s="20"/>
      <c r="S216" s="20"/>
      <c r="T216" s="20">
        <f>SUBTOTAL(9,T212:T215)</f>
        <v>258475.20034958282</v>
      </c>
    </row>
    <row r="217" spans="1:20" outlineLevel="1" x14ac:dyDescent="0.25">
      <c r="A217">
        <f>SUBTOTAL(3,A212:A215)</f>
        <v>4</v>
      </c>
      <c r="E217" s="49" t="s">
        <v>382</v>
      </c>
      <c r="M217" s="20"/>
      <c r="N217" s="20"/>
      <c r="O217" s="20"/>
      <c r="P217" s="20"/>
      <c r="Q217" s="20"/>
      <c r="R217" s="20"/>
      <c r="S217" s="20"/>
      <c r="T217" s="20"/>
    </row>
    <row r="218" spans="1:20" outlineLevel="3" x14ac:dyDescent="0.25">
      <c r="A218">
        <v>1001</v>
      </c>
      <c r="B218" t="s">
        <v>7</v>
      </c>
      <c r="C218" t="s">
        <v>8</v>
      </c>
      <c r="D218" t="s">
        <v>9</v>
      </c>
      <c r="E218">
        <v>64000</v>
      </c>
      <c r="F218" t="s">
        <v>10</v>
      </c>
      <c r="G218">
        <v>35</v>
      </c>
      <c r="H218" t="s">
        <v>11</v>
      </c>
      <c r="I218" t="s">
        <v>12</v>
      </c>
      <c r="K218" s="22">
        <v>0.09</v>
      </c>
      <c r="M218" s="20">
        <f>IF(Tariftyp="Tarif",VLOOKUP($H218&amp;"/"&amp;$I218,Tariftab,4,FALSE)*IRWAZ/35,AT_Gehalt)*(Monate_vor_TE+Monate_nach_TE*(1+TE_Satz))</f>
        <v>31921.920000000002</v>
      </c>
      <c r="N218" s="20">
        <f>$M218*$K218</f>
        <v>2872.9728</v>
      </c>
      <c r="O218" s="20">
        <f>L218*12</f>
        <v>0</v>
      </c>
      <c r="P218" s="20">
        <f>IF(Tariftyp="AT",$M218/12*Bonus_AT+UGeld_AT,$M218/12*UG_WG_Faktor)</f>
        <v>3378.4032000000007</v>
      </c>
      <c r="Q218" s="20">
        <f>IF(Tariftyp="Tarif",Tarif_EZ,0)</f>
        <v>150</v>
      </c>
      <c r="R218" s="20">
        <f>SUM($M218:$Q218)</f>
        <v>38323.296000000002</v>
      </c>
      <c r="S218" s="20">
        <f>IF($R218&lt;KVPV_BBG*12,$R218,KVPV_BBG*12)*KVPV_Satz+IF($R218&lt;RVAV_BBG*12,$R218,RVAV_BBG*12)*RVAV_Satz</f>
        <v>7666.5753648000009</v>
      </c>
      <c r="T218" s="20">
        <f>SUM($R218:$S218)</f>
        <v>45989.871364800005</v>
      </c>
    </row>
    <row r="219" spans="1:20" outlineLevel="3" x14ac:dyDescent="0.25">
      <c r="A219">
        <v>1095</v>
      </c>
      <c r="B219" t="s">
        <v>40</v>
      </c>
      <c r="C219" t="s">
        <v>41</v>
      </c>
      <c r="D219" t="s">
        <v>9</v>
      </c>
      <c r="E219">
        <v>64000</v>
      </c>
      <c r="F219" t="s">
        <v>35</v>
      </c>
      <c r="G219">
        <v>40</v>
      </c>
      <c r="J219" s="21">
        <v>5465.16</v>
      </c>
      <c r="M219" s="20">
        <f>IF(Tariftyp="Tarif",VLOOKUP($H219&amp;"/"&amp;$I219,Tariftab,4,FALSE)*IRWAZ/35,AT_Gehalt)*(Monate_vor_TE+Monate_nach_TE*(1+TE_Satz))</f>
        <v>66893.558399999994</v>
      </c>
      <c r="N219" s="20">
        <f>$M219*$K219</f>
        <v>0</v>
      </c>
      <c r="O219" s="20">
        <f>L219*12</f>
        <v>0</v>
      </c>
      <c r="P219" s="20">
        <f>IF(Tariftyp="AT",$M219/12*Bonus_AT+UGeld_AT,$M219/12*UG_WG_Faktor)</f>
        <v>4729.7852800000001</v>
      </c>
      <c r="Q219" s="20">
        <f>IF(Tariftyp="Tarif",Tarif_EZ,0)</f>
        <v>0</v>
      </c>
      <c r="R219" s="20">
        <f>SUM($M219:$Q219)</f>
        <v>71623.343679999991</v>
      </c>
      <c r="S219" s="20">
        <f>IF($R219&lt;KVPV_BBG*12,$R219,KVPV_BBG*12)*KVPV_Satz+IF($R219&lt;RVAV_BBG*12,$R219,RVAV_BBG*12)*RVAV_Satz</f>
        <v>11680.785</v>
      </c>
      <c r="T219" s="20">
        <f>SUM($R219:$S219)</f>
        <v>83304.128679999994</v>
      </c>
    </row>
    <row r="220" spans="1:20" outlineLevel="3" x14ac:dyDescent="0.25">
      <c r="A220">
        <v>1104</v>
      </c>
      <c r="B220" t="s">
        <v>47</v>
      </c>
      <c r="C220" t="s">
        <v>48</v>
      </c>
      <c r="D220" t="s">
        <v>9</v>
      </c>
      <c r="E220">
        <v>64000</v>
      </c>
      <c r="F220" t="s">
        <v>10</v>
      </c>
      <c r="G220">
        <v>35</v>
      </c>
      <c r="H220" t="s">
        <v>49</v>
      </c>
      <c r="I220" t="s">
        <v>12</v>
      </c>
      <c r="K220" s="22">
        <v>0.11</v>
      </c>
      <c r="L220" s="21">
        <v>183</v>
      </c>
      <c r="M220" s="20">
        <f>IF(Tariftyp="Tarif",VLOOKUP($H220&amp;"/"&amp;$I220,Tariftab,4,FALSE)*IRWAZ/35,AT_Gehalt)*(Monate_vor_TE+Monate_nach_TE*(1+TE_Satz))</f>
        <v>39333.24</v>
      </c>
      <c r="N220" s="20">
        <f>$M220*$K220</f>
        <v>4326.6563999999998</v>
      </c>
      <c r="O220" s="20">
        <f>L220*12</f>
        <v>2196</v>
      </c>
      <c r="P220" s="20">
        <f>IF(Tariftyp="AT",$M220/12*Bonus_AT+UGeld_AT,$M220/12*UG_WG_Faktor)</f>
        <v>4162.7678999999998</v>
      </c>
      <c r="Q220" s="20">
        <f>IF(Tariftyp="Tarif",Tarif_EZ,0)</f>
        <v>150</v>
      </c>
      <c r="R220" s="20">
        <f>SUM($M220:$Q220)</f>
        <v>50168.664299999997</v>
      </c>
      <c r="S220" s="20">
        <f>IF($R220&lt;KVPV_BBG*12,$R220,KVPV_BBG*12)*KVPV_Satz+IF($R220&lt;RVAV_BBG*12,$R220,RVAV_BBG*12)*RVAV_Satz</f>
        <v>9683.0093223900003</v>
      </c>
      <c r="T220" s="20">
        <f>SUM($R220:$S220)</f>
        <v>59851.673622389993</v>
      </c>
    </row>
    <row r="221" spans="1:20" outlineLevel="3" x14ac:dyDescent="0.25">
      <c r="A221">
        <v>1176</v>
      </c>
      <c r="B221" t="s">
        <v>84</v>
      </c>
      <c r="C221" t="s">
        <v>85</v>
      </c>
      <c r="D221" t="s">
        <v>9</v>
      </c>
      <c r="E221">
        <v>64000</v>
      </c>
      <c r="F221" t="s">
        <v>10</v>
      </c>
      <c r="G221">
        <v>40</v>
      </c>
      <c r="H221" t="s">
        <v>55</v>
      </c>
      <c r="I221" t="s">
        <v>12</v>
      </c>
      <c r="K221" s="22">
        <v>0.08</v>
      </c>
      <c r="L221" s="21">
        <v>65</v>
      </c>
      <c r="M221" s="20">
        <f>IF(Tariftyp="Tarif",VLOOKUP($H221&amp;"/"&amp;$I221,Tariftab,4,FALSE)*IRWAZ/35,AT_Gehalt)*(Monate_vor_TE+Monate_nach_TE*(1+TE_Satz))</f>
        <v>31110.582857142857</v>
      </c>
      <c r="N221" s="20">
        <f>$M221*$K221</f>
        <v>2488.8466285714285</v>
      </c>
      <c r="O221" s="20">
        <f>L221*12</f>
        <v>780</v>
      </c>
      <c r="P221" s="20">
        <f>IF(Tariftyp="AT",$M221/12*Bonus_AT+UGeld_AT,$M221/12*UG_WG_Faktor)</f>
        <v>3292.5366857142858</v>
      </c>
      <c r="Q221" s="20">
        <f>IF(Tariftyp="Tarif",Tarif_EZ,0)</f>
        <v>150</v>
      </c>
      <c r="R221" s="20">
        <f>SUM($M221:$Q221)</f>
        <v>37821.966171428576</v>
      </c>
      <c r="S221" s="20">
        <f>IF($R221&lt;KVPV_BBG*12,$R221,KVPV_BBG*12)*KVPV_Satz+IF($R221&lt;RVAV_BBG*12,$R221,RVAV_BBG*12)*RVAV_Satz</f>
        <v>7566.2843325942868</v>
      </c>
      <c r="T221" s="20">
        <f>SUM($R221:$S221)</f>
        <v>45388.250504022864</v>
      </c>
    </row>
    <row r="222" spans="1:20" outlineLevel="3" x14ac:dyDescent="0.25">
      <c r="A222">
        <v>1183</v>
      </c>
      <c r="B222" t="s">
        <v>17</v>
      </c>
      <c r="C222" t="s">
        <v>89</v>
      </c>
      <c r="D222" t="s">
        <v>9</v>
      </c>
      <c r="E222">
        <v>64000</v>
      </c>
      <c r="F222" t="s">
        <v>10</v>
      </c>
      <c r="G222">
        <v>35</v>
      </c>
      <c r="H222" t="s">
        <v>26</v>
      </c>
      <c r="I222" t="s">
        <v>12</v>
      </c>
      <c r="K222" s="22">
        <v>0.1</v>
      </c>
      <c r="M222" s="20">
        <f>IF(Tariftyp="Tarif",VLOOKUP($H222&amp;"/"&amp;$I222,Tariftab,4,FALSE)*IRWAZ/35,AT_Gehalt)*(Monate_vor_TE+Monate_nach_TE*(1+TE_Satz))</f>
        <v>25593.84</v>
      </c>
      <c r="N222" s="20">
        <f>$M222*$K222</f>
        <v>2559.384</v>
      </c>
      <c r="O222" s="20">
        <f>L222*12</f>
        <v>0</v>
      </c>
      <c r="P222" s="20">
        <f>IF(Tariftyp="AT",$M222/12*Bonus_AT+UGeld_AT,$M222/12*UG_WG_Faktor)</f>
        <v>2708.6814000000004</v>
      </c>
      <c r="Q222" s="20">
        <f>IF(Tariftyp="Tarif",Tarif_EZ,0)</f>
        <v>150</v>
      </c>
      <c r="R222" s="20">
        <f>SUM($M222:$Q222)</f>
        <v>31011.905400000003</v>
      </c>
      <c r="S222" s="20">
        <f>IF($R222&lt;KVPV_BBG*12,$R222,KVPV_BBG*12)*KVPV_Satz+IF($R222&lt;RVAV_BBG*12,$R222,RVAV_BBG*12)*RVAV_Satz</f>
        <v>6203.9316752700006</v>
      </c>
      <c r="T222" s="20">
        <f>SUM($R222:$S222)</f>
        <v>37215.837075270007</v>
      </c>
    </row>
    <row r="223" spans="1:20" outlineLevel="3" x14ac:dyDescent="0.25">
      <c r="A223">
        <v>1188</v>
      </c>
      <c r="B223" t="s">
        <v>91</v>
      </c>
      <c r="C223" t="s">
        <v>92</v>
      </c>
      <c r="D223" t="s">
        <v>9</v>
      </c>
      <c r="E223">
        <v>64000</v>
      </c>
      <c r="F223" t="s">
        <v>10</v>
      </c>
      <c r="G223">
        <v>35</v>
      </c>
      <c r="H223" t="s">
        <v>93</v>
      </c>
      <c r="I223" t="s">
        <v>12</v>
      </c>
      <c r="K223" s="22">
        <v>0.11</v>
      </c>
      <c r="M223" s="20">
        <f>IF(Tariftyp="Tarif",VLOOKUP($H223&amp;"/"&amp;$I223,Tariftab,4,FALSE)*IRWAZ/35,AT_Gehalt)*(Monate_vor_TE+Monate_nach_TE*(1+TE_Satz))</f>
        <v>35085.96</v>
      </c>
      <c r="N223" s="20">
        <f>$M223*$K223</f>
        <v>3859.4555999999998</v>
      </c>
      <c r="O223" s="20">
        <f>L223*12</f>
        <v>0</v>
      </c>
      <c r="P223" s="20">
        <f>IF(Tariftyp="AT",$M223/12*Bonus_AT+UGeld_AT,$M223/12*UG_WG_Faktor)</f>
        <v>3713.2640999999999</v>
      </c>
      <c r="Q223" s="20">
        <f>IF(Tariftyp="Tarif",Tarif_EZ,0)</f>
        <v>150</v>
      </c>
      <c r="R223" s="20">
        <f>SUM($M223:$Q223)</f>
        <v>42808.679700000001</v>
      </c>
      <c r="S223" s="20">
        <f>IF($R223&lt;KVPV_BBG*12,$R223,KVPV_BBG*12)*KVPV_Satz+IF($R223&lt;RVAV_BBG*12,$R223,RVAV_BBG*12)*RVAV_Satz</f>
        <v>8563.8763739850001</v>
      </c>
      <c r="T223" s="20">
        <f>SUM($R223:$S223)</f>
        <v>51372.556073985004</v>
      </c>
    </row>
    <row r="224" spans="1:20" outlineLevel="3" x14ac:dyDescent="0.25">
      <c r="A224">
        <v>1204</v>
      </c>
      <c r="B224" t="s">
        <v>47</v>
      </c>
      <c r="C224" t="s">
        <v>110</v>
      </c>
      <c r="D224" t="s">
        <v>9</v>
      </c>
      <c r="E224">
        <v>64000</v>
      </c>
      <c r="F224" t="s">
        <v>10</v>
      </c>
      <c r="G224">
        <v>35</v>
      </c>
      <c r="H224" t="s">
        <v>61</v>
      </c>
      <c r="I224" t="s">
        <v>62</v>
      </c>
      <c r="K224" s="22">
        <v>0.09</v>
      </c>
      <c r="M224" s="20">
        <f>IF(Tariftyp="Tarif",VLOOKUP($H224&amp;"/"&amp;$I224,Tariftab,4,FALSE)*IRWAZ/35,AT_Gehalt)*(Monate_vor_TE+Monate_nach_TE*(1+TE_Satz))</f>
        <v>51463.08</v>
      </c>
      <c r="N224" s="20">
        <f>$M224*$K224</f>
        <v>4631.6772000000001</v>
      </c>
      <c r="O224" s="20">
        <f>L224*12</f>
        <v>0</v>
      </c>
      <c r="P224" s="20">
        <f>IF(Tariftyp="AT",$M224/12*Bonus_AT+UGeld_AT,$M224/12*UG_WG_Faktor)</f>
        <v>5446.5093000000006</v>
      </c>
      <c r="Q224" s="20">
        <f>IF(Tariftyp="Tarif",Tarif_EZ,0)</f>
        <v>150</v>
      </c>
      <c r="R224" s="20">
        <f>SUM($M224:$Q224)</f>
        <v>61691.266499999998</v>
      </c>
      <c r="S224" s="20">
        <f>IF($R224&lt;KVPV_BBG*12,$R224,KVPV_BBG*12)*KVPV_Satz+IF($R224&lt;RVAV_BBG*12,$R224,RVAV_BBG*12)*RVAV_Satz</f>
        <v>11034.610560450001</v>
      </c>
      <c r="T224" s="20">
        <f>SUM($R224:$S224)</f>
        <v>72725.877060450002</v>
      </c>
    </row>
    <row r="225" spans="1:20" outlineLevel="3" x14ac:dyDescent="0.25">
      <c r="A225">
        <v>1210</v>
      </c>
      <c r="B225" t="s">
        <v>113</v>
      </c>
      <c r="C225" t="s">
        <v>114</v>
      </c>
      <c r="D225" t="s">
        <v>9</v>
      </c>
      <c r="E225">
        <v>64000</v>
      </c>
      <c r="F225" t="s">
        <v>10</v>
      </c>
      <c r="G225">
        <v>16</v>
      </c>
      <c r="H225" t="s">
        <v>16</v>
      </c>
      <c r="I225" t="s">
        <v>12</v>
      </c>
      <c r="K225" s="22">
        <v>0.11</v>
      </c>
      <c r="M225" s="20">
        <f>IF(Tariftyp="Tarif",VLOOKUP($H225&amp;"/"&amp;$I225,Tariftab,4,FALSE)*IRWAZ/35,AT_Gehalt)*(Monate_vor_TE+Monate_nach_TE*(1+TE_Satz))</f>
        <v>12128.09142857143</v>
      </c>
      <c r="N225" s="20">
        <f>$M225*$K225</f>
        <v>1334.0900571428572</v>
      </c>
      <c r="O225" s="20">
        <f>L225*12</f>
        <v>0</v>
      </c>
      <c r="P225" s="20">
        <f>IF(Tariftyp="AT",$M225/12*Bonus_AT+UGeld_AT,$M225/12*UG_WG_Faktor)</f>
        <v>1283.5563428571429</v>
      </c>
      <c r="Q225" s="20">
        <f>IF(Tariftyp="Tarif",Tarif_EZ,0)</f>
        <v>150</v>
      </c>
      <c r="R225" s="20">
        <f>SUM($M225:$Q225)</f>
        <v>14895.737828571429</v>
      </c>
      <c r="S225" s="20">
        <f>IF($R225&lt;KVPV_BBG*12,$R225,KVPV_BBG*12)*KVPV_Satz+IF($R225&lt;RVAV_BBG*12,$R225,RVAV_BBG*12)*RVAV_Satz</f>
        <v>2979.8923526057142</v>
      </c>
      <c r="T225" s="20">
        <f>SUM($R225:$S225)</f>
        <v>17875.630181177145</v>
      </c>
    </row>
    <row r="226" spans="1:20" outlineLevel="2" x14ac:dyDescent="0.25">
      <c r="E226" s="49" t="s">
        <v>361</v>
      </c>
      <c r="M226" s="20"/>
      <c r="N226" s="20"/>
      <c r="O226" s="20"/>
      <c r="P226" s="20"/>
      <c r="Q226" s="20"/>
      <c r="R226" s="20"/>
      <c r="S226" s="20"/>
      <c r="T226" s="20">
        <f>SUBTOTAL(9,T218:T225)</f>
        <v>413723.82456209499</v>
      </c>
    </row>
    <row r="227" spans="1:20" outlineLevel="1" x14ac:dyDescent="0.25">
      <c r="A227">
        <f>SUBTOTAL(3,A218:A225)</f>
        <v>8</v>
      </c>
      <c r="E227" s="49" t="s">
        <v>383</v>
      </c>
      <c r="M227" s="20"/>
      <c r="N227" s="20"/>
      <c r="O227" s="20"/>
      <c r="P227" s="20"/>
      <c r="Q227" s="20"/>
      <c r="R227" s="20"/>
      <c r="S227" s="20"/>
      <c r="T227" s="20"/>
    </row>
    <row r="228" spans="1:20" outlineLevel="3" x14ac:dyDescent="0.25">
      <c r="A228">
        <v>1096</v>
      </c>
      <c r="B228" t="s">
        <v>42</v>
      </c>
      <c r="C228" t="s">
        <v>43</v>
      </c>
      <c r="D228" t="s">
        <v>44</v>
      </c>
      <c r="E228">
        <v>65000</v>
      </c>
      <c r="F228" t="s">
        <v>35</v>
      </c>
      <c r="G228">
        <v>40</v>
      </c>
      <c r="J228" s="21">
        <v>5941.41</v>
      </c>
      <c r="M228" s="20">
        <f>IF(Tariftyp="Tarif",VLOOKUP($H228&amp;"/"&amp;$I228,Tariftab,4,FALSE)*IRWAZ/35,AT_Gehalt)*(Monate_vor_TE+Monate_nach_TE*(1+TE_Satz))</f>
        <v>72722.858399999997</v>
      </c>
      <c r="N228" s="20">
        <f>$M228*$K228</f>
        <v>0</v>
      </c>
      <c r="O228" s="20">
        <f>L228*12</f>
        <v>0</v>
      </c>
      <c r="P228" s="20">
        <f>IF(Tariftyp="AT",$M228/12*Bonus_AT+UGeld_AT,$M228/12*UG_WG_Faktor)</f>
        <v>4924.0952799999995</v>
      </c>
      <c r="Q228" s="20">
        <f>IF(Tariftyp="Tarif",Tarif_EZ,0)</f>
        <v>0</v>
      </c>
      <c r="R228" s="20">
        <f>SUM($M228:$Q228)</f>
        <v>77646.953679999991</v>
      </c>
      <c r="S228" s="20">
        <f>IF($R228&lt;KVPV_BBG*12,$R228,KVPV_BBG*12)*KVPV_Satz+IF($R228&lt;RVAV_BBG*12,$R228,RVAV_BBG*12)*RVAV_Satz</f>
        <v>11680.785</v>
      </c>
      <c r="T228" s="20">
        <f>SUM($R228:$S228)</f>
        <v>89327.738679999995</v>
      </c>
    </row>
    <row r="229" spans="1:20" outlineLevel="3" x14ac:dyDescent="0.25">
      <c r="A229">
        <v>1134</v>
      </c>
      <c r="B229" t="s">
        <v>20</v>
      </c>
      <c r="C229" t="s">
        <v>67</v>
      </c>
      <c r="D229" t="s">
        <v>44</v>
      </c>
      <c r="E229">
        <v>65000</v>
      </c>
      <c r="F229" t="s">
        <v>10</v>
      </c>
      <c r="G229">
        <v>40</v>
      </c>
      <c r="H229" t="s">
        <v>39</v>
      </c>
      <c r="I229" t="s">
        <v>12</v>
      </c>
      <c r="K229" s="22">
        <v>0.11</v>
      </c>
      <c r="M229" s="20">
        <f>IF(Tariftyp="Tarif",VLOOKUP($H229&amp;"/"&amp;$I229,Tariftab,4,FALSE)*IRWAZ/35,AT_Gehalt)*(Monate_vor_TE+Monate_nach_TE*(1+TE_Satz))</f>
        <v>33754.422857142861</v>
      </c>
      <c r="N229" s="20">
        <f>$M229*$K229</f>
        <v>3712.9865142857147</v>
      </c>
      <c r="O229" s="20">
        <f>L229*12</f>
        <v>0</v>
      </c>
      <c r="P229" s="20">
        <f>IF(Tariftyp="AT",$M229/12*Bonus_AT+UGeld_AT,$M229/12*UG_WG_Faktor)</f>
        <v>3572.3430857142862</v>
      </c>
      <c r="Q229" s="20">
        <f>IF(Tariftyp="Tarif",Tarif_EZ,0)</f>
        <v>150</v>
      </c>
      <c r="R229" s="20">
        <f>SUM($M229:$Q229)</f>
        <v>41189.752457142866</v>
      </c>
      <c r="S229" s="20">
        <f>IF($R229&lt;KVPV_BBG*12,$R229,KVPV_BBG*12)*KVPV_Satz+IF($R229&lt;RVAV_BBG*12,$R229,RVAV_BBG*12)*RVAV_Satz</f>
        <v>8240.0099790514305</v>
      </c>
      <c r="T229" s="20">
        <f>SUM($R229:$S229)</f>
        <v>49429.762436194294</v>
      </c>
    </row>
    <row r="230" spans="1:20" outlineLevel="2" x14ac:dyDescent="0.25">
      <c r="E230" s="49" t="s">
        <v>362</v>
      </c>
      <c r="M230" s="20"/>
      <c r="N230" s="20"/>
      <c r="O230" s="20"/>
      <c r="P230" s="20"/>
      <c r="Q230" s="20"/>
      <c r="R230" s="20"/>
      <c r="S230" s="20"/>
      <c r="T230" s="20">
        <f>SUBTOTAL(9,T228:T229)</f>
        <v>138757.5011161943</v>
      </c>
    </row>
    <row r="231" spans="1:20" outlineLevel="1" x14ac:dyDescent="0.25">
      <c r="A231">
        <f>SUBTOTAL(3,A228:A229)</f>
        <v>2</v>
      </c>
      <c r="E231" s="49" t="s">
        <v>384</v>
      </c>
      <c r="M231" s="20"/>
      <c r="N231" s="20"/>
      <c r="O231" s="20"/>
      <c r="P231" s="20"/>
      <c r="Q231" s="20"/>
      <c r="R231" s="20"/>
      <c r="S231" s="20"/>
      <c r="T231" s="20"/>
    </row>
    <row r="232" spans="1:20" outlineLevel="3" x14ac:dyDescent="0.25">
      <c r="A232">
        <v>1212</v>
      </c>
      <c r="B232" t="s">
        <v>32</v>
      </c>
      <c r="C232" t="s">
        <v>115</v>
      </c>
      <c r="D232" t="s">
        <v>44</v>
      </c>
      <c r="E232">
        <v>65010</v>
      </c>
      <c r="F232" t="s">
        <v>10</v>
      </c>
      <c r="G232">
        <v>35</v>
      </c>
      <c r="H232" t="s">
        <v>11</v>
      </c>
      <c r="I232" t="s">
        <v>12</v>
      </c>
      <c r="K232" s="22">
        <v>0.1</v>
      </c>
      <c r="M232" s="20">
        <f>IF(Tariftyp="Tarif",VLOOKUP($H232&amp;"/"&amp;$I232,Tariftab,4,FALSE)*IRWAZ/35,AT_Gehalt)*(Monate_vor_TE+Monate_nach_TE*(1+TE_Satz))</f>
        <v>31921.920000000002</v>
      </c>
      <c r="N232" s="20">
        <f>$M232*$K232</f>
        <v>3192.1920000000005</v>
      </c>
      <c r="O232" s="20">
        <f>L232*12</f>
        <v>0</v>
      </c>
      <c r="P232" s="20">
        <f>IF(Tariftyp="AT",$M232/12*Bonus_AT+UGeld_AT,$M232/12*UG_WG_Faktor)</f>
        <v>3378.4032000000007</v>
      </c>
      <c r="Q232" s="20">
        <f>IF(Tariftyp="Tarif",Tarif_EZ,0)</f>
        <v>150</v>
      </c>
      <c r="R232" s="20">
        <f>SUM($M232:$Q232)</f>
        <v>38642.515200000002</v>
      </c>
      <c r="S232" s="20">
        <f>IF($R232&lt;KVPV_BBG*12,$R232,KVPV_BBG*12)*KVPV_Satz+IF($R232&lt;RVAV_BBG*12,$R232,RVAV_BBG*12)*RVAV_Satz</f>
        <v>7730.4351657600009</v>
      </c>
      <c r="T232" s="20">
        <f>SUM($R232:$S232)</f>
        <v>46372.95036576</v>
      </c>
    </row>
    <row r="233" spans="1:20" outlineLevel="3" x14ac:dyDescent="0.25">
      <c r="A233">
        <v>1231</v>
      </c>
      <c r="B233" t="s">
        <v>127</v>
      </c>
      <c r="C233" t="s">
        <v>128</v>
      </c>
      <c r="D233" t="s">
        <v>44</v>
      </c>
      <c r="E233">
        <v>65010</v>
      </c>
      <c r="F233" t="s">
        <v>10</v>
      </c>
      <c r="G233">
        <v>35</v>
      </c>
      <c r="H233" t="s">
        <v>93</v>
      </c>
      <c r="I233" t="s">
        <v>12</v>
      </c>
      <c r="K233" s="22">
        <v>0.1</v>
      </c>
      <c r="M233" s="20">
        <f>IF(Tariftyp="Tarif",VLOOKUP($H233&amp;"/"&amp;$I233,Tariftab,4,FALSE)*IRWAZ/35,AT_Gehalt)*(Monate_vor_TE+Monate_nach_TE*(1+TE_Satz))</f>
        <v>35085.96</v>
      </c>
      <c r="N233" s="20">
        <f>$M233*$K233</f>
        <v>3508.596</v>
      </c>
      <c r="O233" s="20">
        <f>L233*12</f>
        <v>0</v>
      </c>
      <c r="P233" s="20">
        <f>IF(Tariftyp="AT",$M233/12*Bonus_AT+UGeld_AT,$M233/12*UG_WG_Faktor)</f>
        <v>3713.2640999999999</v>
      </c>
      <c r="Q233" s="20">
        <f>IF(Tariftyp="Tarif",Tarif_EZ,0)</f>
        <v>150</v>
      </c>
      <c r="R233" s="20">
        <f>SUM($M233:$Q233)</f>
        <v>42457.820099999997</v>
      </c>
      <c r="S233" s="20">
        <f>IF($R233&lt;KVPV_BBG*12,$R233,KVPV_BBG*12)*KVPV_Satz+IF($R233&lt;RVAV_BBG*12,$R233,RVAV_BBG*12)*RVAV_Satz</f>
        <v>8493.6869110049993</v>
      </c>
      <c r="T233" s="20">
        <f>SUM($R233:$S233)</f>
        <v>50951.507011005</v>
      </c>
    </row>
    <row r="234" spans="1:20" outlineLevel="3" x14ac:dyDescent="0.25">
      <c r="A234">
        <v>1236</v>
      </c>
      <c r="B234" t="s">
        <v>107</v>
      </c>
      <c r="C234" t="s">
        <v>136</v>
      </c>
      <c r="D234" t="s">
        <v>44</v>
      </c>
      <c r="E234">
        <v>65010</v>
      </c>
      <c r="F234" t="s">
        <v>10</v>
      </c>
      <c r="G234">
        <v>35</v>
      </c>
      <c r="H234" t="s">
        <v>30</v>
      </c>
      <c r="I234" t="s">
        <v>31</v>
      </c>
      <c r="K234" s="22">
        <v>0.08</v>
      </c>
      <c r="M234" s="20">
        <f>IF(Tariftyp="Tarif",VLOOKUP($H234&amp;"/"&amp;$I234,Tariftab,4,FALSE)*IRWAZ/35,AT_Gehalt)*(Monate_vor_TE+Monate_nach_TE*(1+TE_Satz))</f>
        <v>40532.76</v>
      </c>
      <c r="N234" s="20">
        <f>$M234*$K234</f>
        <v>3242.6208000000001</v>
      </c>
      <c r="O234" s="20">
        <f>L234*12</f>
        <v>0</v>
      </c>
      <c r="P234" s="20">
        <f>IF(Tariftyp="AT",$M234/12*Bonus_AT+UGeld_AT,$M234/12*UG_WG_Faktor)</f>
        <v>4289.7170999999998</v>
      </c>
      <c r="Q234" s="20">
        <f>IF(Tariftyp="Tarif",Tarif_EZ,0)</f>
        <v>150</v>
      </c>
      <c r="R234" s="20">
        <f>SUM($M234:$Q234)</f>
        <v>48215.097900000001</v>
      </c>
      <c r="S234" s="20">
        <f>IF($R234&lt;KVPV_BBG*12,$R234,KVPV_BBG*12)*KVPV_Satz+IF($R234&lt;RVAV_BBG*12,$R234,RVAV_BBG*12)*RVAV_Satz</f>
        <v>9453.8559836700006</v>
      </c>
      <c r="T234" s="20">
        <f>SUM($R234:$S234)</f>
        <v>57668.953883670001</v>
      </c>
    </row>
    <row r="235" spans="1:20" outlineLevel="3" x14ac:dyDescent="0.25">
      <c r="A235">
        <v>3129</v>
      </c>
      <c r="B235" t="s">
        <v>53</v>
      </c>
      <c r="C235" t="s">
        <v>306</v>
      </c>
      <c r="D235" t="s">
        <v>44</v>
      </c>
      <c r="E235">
        <v>65010</v>
      </c>
      <c r="F235" t="s">
        <v>10</v>
      </c>
      <c r="G235">
        <v>35</v>
      </c>
      <c r="H235" t="s">
        <v>55</v>
      </c>
      <c r="I235" t="s">
        <v>12</v>
      </c>
      <c r="K235" s="22">
        <v>0.09</v>
      </c>
      <c r="M235" s="20">
        <f>IF(Tariftyp="Tarif",VLOOKUP($H235&amp;"/"&amp;$I235,Tariftab,4,FALSE)*IRWAZ/35,AT_Gehalt)*(Monate_vor_TE+Monate_nach_TE*(1+TE_Satz))</f>
        <v>27221.760000000002</v>
      </c>
      <c r="N235" s="20">
        <f>$M235*$K235</f>
        <v>2449.9584</v>
      </c>
      <c r="O235" s="20">
        <f>L235*12</f>
        <v>0</v>
      </c>
      <c r="P235" s="20">
        <f>IF(Tariftyp="AT",$M235/12*Bonus_AT+UGeld_AT,$M235/12*UG_WG_Faktor)</f>
        <v>2880.9695999999999</v>
      </c>
      <c r="Q235" s="20">
        <f>IF(Tariftyp="Tarif",Tarif_EZ,0)</f>
        <v>150</v>
      </c>
      <c r="R235" s="20">
        <f>SUM($M235:$Q235)</f>
        <v>32702.688000000002</v>
      </c>
      <c r="S235" s="20">
        <f>IF($R235&lt;KVPV_BBG*12,$R235,KVPV_BBG*12)*KVPV_Satz+IF($R235&lt;RVAV_BBG*12,$R235,RVAV_BBG*12)*RVAV_Satz</f>
        <v>6542.172734400001</v>
      </c>
      <c r="T235" s="20">
        <f>SUM($R235:$S235)</f>
        <v>39244.860734400005</v>
      </c>
    </row>
    <row r="236" spans="1:20" outlineLevel="3" x14ac:dyDescent="0.25">
      <c r="A236">
        <v>3130</v>
      </c>
      <c r="B236" t="s">
        <v>65</v>
      </c>
      <c r="C236" t="s">
        <v>307</v>
      </c>
      <c r="D236" t="s">
        <v>44</v>
      </c>
      <c r="E236">
        <v>65010</v>
      </c>
      <c r="F236" t="s">
        <v>10</v>
      </c>
      <c r="G236">
        <v>35</v>
      </c>
      <c r="H236" t="s">
        <v>93</v>
      </c>
      <c r="I236" t="s">
        <v>12</v>
      </c>
      <c r="K236" s="22">
        <v>0.11</v>
      </c>
      <c r="L236" s="21">
        <v>143</v>
      </c>
      <c r="M236" s="20">
        <f>IF(Tariftyp="Tarif",VLOOKUP($H236&amp;"/"&amp;$I236,Tariftab,4,FALSE)*IRWAZ/35,AT_Gehalt)*(Monate_vor_TE+Monate_nach_TE*(1+TE_Satz))</f>
        <v>35085.96</v>
      </c>
      <c r="N236" s="20">
        <f>$M236*$K236</f>
        <v>3859.4555999999998</v>
      </c>
      <c r="O236" s="20">
        <f>L236*12</f>
        <v>1716</v>
      </c>
      <c r="P236" s="20">
        <f>IF(Tariftyp="AT",$M236/12*Bonus_AT+UGeld_AT,$M236/12*UG_WG_Faktor)</f>
        <v>3713.2640999999999</v>
      </c>
      <c r="Q236" s="20">
        <f>IF(Tariftyp="Tarif",Tarif_EZ,0)</f>
        <v>150</v>
      </c>
      <c r="R236" s="20">
        <f>SUM($M236:$Q236)</f>
        <v>44524.679700000001</v>
      </c>
      <c r="S236" s="20">
        <f>IF($R236&lt;KVPV_BBG*12,$R236,KVPV_BBG*12)*KVPV_Satz+IF($R236&lt;RVAV_BBG*12,$R236,RVAV_BBG*12)*RVAV_Satz</f>
        <v>8907.1621739849998</v>
      </c>
      <c r="T236" s="20">
        <f>SUM($R236:$S236)</f>
        <v>53431.841873985002</v>
      </c>
    </row>
    <row r="237" spans="1:20" outlineLevel="3" x14ac:dyDescent="0.25">
      <c r="A237">
        <v>3131</v>
      </c>
      <c r="B237" t="s">
        <v>65</v>
      </c>
      <c r="C237" t="s">
        <v>308</v>
      </c>
      <c r="D237" t="s">
        <v>44</v>
      </c>
      <c r="E237">
        <v>65010</v>
      </c>
      <c r="F237" t="s">
        <v>10</v>
      </c>
      <c r="G237">
        <v>35</v>
      </c>
      <c r="H237" t="s">
        <v>55</v>
      </c>
      <c r="I237" t="s">
        <v>12</v>
      </c>
      <c r="K237" s="22">
        <v>0.09</v>
      </c>
      <c r="L237" s="21">
        <v>236</v>
      </c>
      <c r="M237" s="20">
        <f>IF(Tariftyp="Tarif",VLOOKUP($H237&amp;"/"&amp;$I237,Tariftab,4,FALSE)*IRWAZ/35,AT_Gehalt)*(Monate_vor_TE+Monate_nach_TE*(1+TE_Satz))</f>
        <v>27221.760000000002</v>
      </c>
      <c r="N237" s="20">
        <f>$M237*$K237</f>
        <v>2449.9584</v>
      </c>
      <c r="O237" s="20">
        <f>L237*12</f>
        <v>2832</v>
      </c>
      <c r="P237" s="20">
        <f>IF(Tariftyp="AT",$M237/12*Bonus_AT+UGeld_AT,$M237/12*UG_WG_Faktor)</f>
        <v>2880.9695999999999</v>
      </c>
      <c r="Q237" s="20">
        <f>IF(Tariftyp="Tarif",Tarif_EZ,0)</f>
        <v>150</v>
      </c>
      <c r="R237" s="20">
        <f>SUM($M237:$Q237)</f>
        <v>35534.688000000002</v>
      </c>
      <c r="S237" s="20">
        <f>IF($R237&lt;KVPV_BBG*12,$R237,KVPV_BBG*12)*KVPV_Satz+IF($R237&lt;RVAV_BBG*12,$R237,RVAV_BBG*12)*RVAV_Satz</f>
        <v>7108.7143343999996</v>
      </c>
      <c r="T237" s="20">
        <f>SUM($R237:$S237)</f>
        <v>42643.402334400002</v>
      </c>
    </row>
    <row r="238" spans="1:20" outlineLevel="2" x14ac:dyDescent="0.25">
      <c r="E238" s="49" t="s">
        <v>363</v>
      </c>
      <c r="L238" s="21"/>
      <c r="M238" s="20"/>
      <c r="N238" s="20"/>
      <c r="O238" s="20"/>
      <c r="P238" s="20"/>
      <c r="Q238" s="20"/>
      <c r="R238" s="20"/>
      <c r="S238" s="20"/>
      <c r="T238" s="20">
        <f>SUBTOTAL(9,T232:T237)</f>
        <v>290313.51620322</v>
      </c>
    </row>
    <row r="239" spans="1:20" outlineLevel="1" x14ac:dyDescent="0.25">
      <c r="A239">
        <f>SUBTOTAL(3,A232:A237)</f>
        <v>6</v>
      </c>
      <c r="E239" s="49" t="s">
        <v>385</v>
      </c>
      <c r="L239" s="21"/>
      <c r="M239" s="20"/>
      <c r="N239" s="20"/>
      <c r="O239" s="20"/>
      <c r="P239" s="20"/>
      <c r="Q239" s="20"/>
      <c r="R239" s="20"/>
      <c r="S239" s="20"/>
      <c r="T239" s="20"/>
    </row>
    <row r="240" spans="1:20" x14ac:dyDescent="0.25">
      <c r="E240" s="49" t="s">
        <v>364</v>
      </c>
      <c r="L240" s="21"/>
      <c r="M240" s="20"/>
      <c r="N240" s="20"/>
      <c r="O240" s="20"/>
      <c r="P240" s="20"/>
      <c r="Q240" s="20"/>
      <c r="R240" s="20"/>
      <c r="S240" s="20"/>
      <c r="T240" s="20">
        <f>SUBTOTAL(9,T5:T237)</f>
        <v>9982605.7001648061</v>
      </c>
    </row>
    <row r="241" spans="1:20" x14ac:dyDescent="0.25">
      <c r="A241">
        <f>SUBTOTAL(3,A5:A237)</f>
        <v>193</v>
      </c>
      <c r="E241" s="49" t="s">
        <v>386</v>
      </c>
      <c r="L241" s="21"/>
      <c r="M241" s="20"/>
      <c r="N241" s="20"/>
      <c r="O241" s="20"/>
      <c r="P241" s="20"/>
      <c r="Q241" s="20"/>
      <c r="R241" s="20"/>
      <c r="S241" s="20"/>
      <c r="T241" s="20"/>
    </row>
  </sheetData>
  <sortState ref="A5:T197">
    <sortCondition ref="E4"/>
  </sortState>
  <mergeCells count="2">
    <mergeCell ref="A2:L2"/>
    <mergeCell ref="M2:T2"/>
  </mergeCells>
  <pageMargins left="0.70866141732283472" right="0.70866141732283472" top="0.78740157480314965" bottom="0.78740157480314965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zoomScale="120" zoomScaleNormal="120" workbookViewId="0"/>
  </sheetViews>
  <sheetFormatPr baseColWidth="10" defaultRowHeight="15" x14ac:dyDescent="0.25"/>
  <cols>
    <col min="1" max="1" width="71" style="1" bestFit="1" customWidth="1"/>
    <col min="2" max="2" width="10.85546875" style="1" bestFit="1" customWidth="1"/>
    <col min="3" max="16384" width="11.42578125" style="1"/>
  </cols>
  <sheetData>
    <row r="1" spans="1:2" x14ac:dyDescent="0.25">
      <c r="A1" s="12" t="s">
        <v>316</v>
      </c>
      <c r="B1" s="17" t="s">
        <v>330</v>
      </c>
    </row>
    <row r="2" spans="1:2" x14ac:dyDescent="0.25">
      <c r="A2" s="13" t="s">
        <v>317</v>
      </c>
      <c r="B2" s="2">
        <v>0.03</v>
      </c>
    </row>
    <row r="3" spans="1:2" x14ac:dyDescent="0.25">
      <c r="A3" s="13" t="s">
        <v>318</v>
      </c>
      <c r="B3" s="3">
        <v>41395</v>
      </c>
    </row>
    <row r="4" spans="1:2" x14ac:dyDescent="0.25">
      <c r="A4" s="13" t="s">
        <v>319</v>
      </c>
      <c r="B4" s="4">
        <v>150</v>
      </c>
    </row>
    <row r="5" spans="1:2" x14ac:dyDescent="0.25">
      <c r="A5" s="13" t="s">
        <v>320</v>
      </c>
      <c r="B5" s="5">
        <v>2013</v>
      </c>
    </row>
    <row r="6" spans="1:2" x14ac:dyDescent="0.25">
      <c r="A6" s="14" t="s">
        <v>321</v>
      </c>
      <c r="B6" s="6">
        <v>8.2750000000000004E-2</v>
      </c>
    </row>
    <row r="7" spans="1:2" x14ac:dyDescent="0.25">
      <c r="A7" s="15" t="s">
        <v>322</v>
      </c>
      <c r="B7" s="4">
        <v>3825</v>
      </c>
    </row>
    <row r="8" spans="1:2" x14ac:dyDescent="0.25">
      <c r="A8" s="15" t="s">
        <v>323</v>
      </c>
      <c r="B8" s="7">
        <v>0.1173</v>
      </c>
    </row>
    <row r="9" spans="1:2" x14ac:dyDescent="0.25">
      <c r="A9" s="16" t="s">
        <v>324</v>
      </c>
      <c r="B9" s="8">
        <v>5600</v>
      </c>
    </row>
    <row r="10" spans="1:2" x14ac:dyDescent="0.25">
      <c r="A10" s="11"/>
    </row>
    <row r="11" spans="1:2" x14ac:dyDescent="0.25">
      <c r="A11" s="11" t="s">
        <v>325</v>
      </c>
      <c r="B11" s="1">
        <f>MONTH(TE_Datum)-1</f>
        <v>4</v>
      </c>
    </row>
    <row r="12" spans="1:2" x14ac:dyDescent="0.25">
      <c r="A12" s="11" t="s">
        <v>326</v>
      </c>
      <c r="B12" s="1">
        <f>12-Monate_vor_TE</f>
        <v>8</v>
      </c>
    </row>
    <row r="13" spans="1:2" x14ac:dyDescent="0.25">
      <c r="A13" s="11"/>
    </row>
    <row r="14" spans="1:2" x14ac:dyDescent="0.25">
      <c r="A14" s="11" t="s">
        <v>327</v>
      </c>
      <c r="B14" s="9">
        <v>2500</v>
      </c>
    </row>
    <row r="15" spans="1:2" x14ac:dyDescent="0.25">
      <c r="A15" s="11" t="s">
        <v>328</v>
      </c>
      <c r="B15" s="10">
        <v>0.4</v>
      </c>
    </row>
    <row r="16" spans="1:2" x14ac:dyDescent="0.25">
      <c r="A16" s="11" t="s">
        <v>329</v>
      </c>
      <c r="B16" s="1">
        <v>1.27</v>
      </c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3" sqref="A3"/>
    </sheetView>
  </sheetViews>
  <sheetFormatPr baseColWidth="10" defaultRowHeight="15" x14ac:dyDescent="0.25"/>
  <cols>
    <col min="1" max="1" width="14" customWidth="1"/>
    <col min="2" max="4" width="13.42578125" customWidth="1"/>
  </cols>
  <sheetData>
    <row r="1" spans="1:4" x14ac:dyDescent="0.25">
      <c r="A1" s="18" t="s">
        <v>331</v>
      </c>
      <c r="B1" s="19" t="s">
        <v>311</v>
      </c>
      <c r="C1" s="19" t="s">
        <v>312</v>
      </c>
      <c r="D1" s="19" t="s">
        <v>332</v>
      </c>
    </row>
    <row r="2" spans="1:4" x14ac:dyDescent="0.25">
      <c r="A2" t="str">
        <f>B2&amp;"/"&amp;C2</f>
        <v>EG01/fix</v>
      </c>
      <c r="B2" t="s">
        <v>52</v>
      </c>
      <c r="C2" t="s">
        <v>12</v>
      </c>
      <c r="D2" s="20">
        <v>2042</v>
      </c>
    </row>
    <row r="3" spans="1:4" x14ac:dyDescent="0.25">
      <c r="A3" t="str">
        <f t="shared" ref="A3:A21" si="0">B3&amp;"/"&amp;C3</f>
        <v>EG02/fix</v>
      </c>
      <c r="B3" t="s">
        <v>88</v>
      </c>
      <c r="C3" t="s">
        <v>12</v>
      </c>
      <c r="D3" s="20">
        <v>2066.5</v>
      </c>
    </row>
    <row r="4" spans="1:4" x14ac:dyDescent="0.25">
      <c r="A4" t="str">
        <f t="shared" si="0"/>
        <v>EG03/fix</v>
      </c>
      <c r="B4" t="s">
        <v>26</v>
      </c>
      <c r="C4" t="s">
        <v>12</v>
      </c>
      <c r="D4" s="20">
        <v>2091</v>
      </c>
    </row>
    <row r="5" spans="1:4" x14ac:dyDescent="0.25">
      <c r="A5" t="str">
        <f t="shared" si="0"/>
        <v>EG04/fix</v>
      </c>
      <c r="B5" t="s">
        <v>79</v>
      </c>
      <c r="C5" t="s">
        <v>12</v>
      </c>
      <c r="D5" s="20">
        <v>2123.5</v>
      </c>
    </row>
    <row r="6" spans="1:4" x14ac:dyDescent="0.25">
      <c r="A6" t="str">
        <f t="shared" si="0"/>
        <v>EG05/fix</v>
      </c>
      <c r="B6" t="s">
        <v>16</v>
      </c>
      <c r="C6" t="s">
        <v>12</v>
      </c>
      <c r="D6" s="20">
        <v>2167.5</v>
      </c>
    </row>
    <row r="7" spans="1:4" x14ac:dyDescent="0.25">
      <c r="A7" t="str">
        <f t="shared" si="0"/>
        <v>EG06/fix</v>
      </c>
      <c r="B7" t="s">
        <v>55</v>
      </c>
      <c r="C7" t="s">
        <v>12</v>
      </c>
      <c r="D7" s="20">
        <v>2224</v>
      </c>
    </row>
    <row r="8" spans="1:4" x14ac:dyDescent="0.25">
      <c r="A8" t="str">
        <f t="shared" si="0"/>
        <v>EG07/fix</v>
      </c>
      <c r="B8" t="s">
        <v>101</v>
      </c>
      <c r="C8" t="s">
        <v>12</v>
      </c>
      <c r="D8" s="20">
        <v>2294</v>
      </c>
    </row>
    <row r="9" spans="1:4" x14ac:dyDescent="0.25">
      <c r="A9" t="str">
        <f t="shared" si="0"/>
        <v>EG08/fix</v>
      </c>
      <c r="B9" t="s">
        <v>39</v>
      </c>
      <c r="C9" t="s">
        <v>12</v>
      </c>
      <c r="D9" s="20">
        <v>2413</v>
      </c>
    </row>
    <row r="10" spans="1:4" x14ac:dyDescent="0.25">
      <c r="A10" t="str">
        <f t="shared" si="0"/>
        <v>EG09/fix</v>
      </c>
      <c r="B10" t="s">
        <v>11</v>
      </c>
      <c r="C10" t="s">
        <v>12</v>
      </c>
      <c r="D10" s="20">
        <v>2608</v>
      </c>
    </row>
    <row r="11" spans="1:4" x14ac:dyDescent="0.25">
      <c r="A11" t="str">
        <f t="shared" si="0"/>
        <v>EG10/fix</v>
      </c>
      <c r="B11" t="s">
        <v>93</v>
      </c>
      <c r="C11" t="s">
        <v>12</v>
      </c>
      <c r="D11" s="20">
        <v>2866.5</v>
      </c>
    </row>
    <row r="12" spans="1:4" x14ac:dyDescent="0.25">
      <c r="A12" t="str">
        <f t="shared" si="0"/>
        <v>EG11/fix</v>
      </c>
      <c r="B12" t="s">
        <v>49</v>
      </c>
      <c r="C12" t="s">
        <v>12</v>
      </c>
      <c r="D12" s="20">
        <v>3213.5</v>
      </c>
    </row>
    <row r="13" spans="1:4" x14ac:dyDescent="0.25">
      <c r="A13" t="str">
        <f t="shared" si="0"/>
        <v>EG12/bz_36</v>
      </c>
      <c r="B13" t="s">
        <v>30</v>
      </c>
      <c r="C13" t="s">
        <v>31</v>
      </c>
      <c r="D13" s="20">
        <v>3311.5</v>
      </c>
    </row>
    <row r="14" spans="1:4" x14ac:dyDescent="0.25">
      <c r="A14" t="str">
        <f t="shared" si="0"/>
        <v>EG12/nd_36</v>
      </c>
      <c r="B14" t="s">
        <v>30</v>
      </c>
      <c r="C14" t="s">
        <v>76</v>
      </c>
      <c r="D14" s="20">
        <v>3679</v>
      </c>
    </row>
    <row r="15" spans="1:4" x14ac:dyDescent="0.25">
      <c r="A15" t="str">
        <f t="shared" si="0"/>
        <v>EG13/bz_18</v>
      </c>
      <c r="B15" t="s">
        <v>75</v>
      </c>
      <c r="C15" t="s">
        <v>145</v>
      </c>
      <c r="D15" s="20">
        <v>3701</v>
      </c>
    </row>
    <row r="16" spans="1:4" x14ac:dyDescent="0.25">
      <c r="A16" t="str">
        <f t="shared" si="0"/>
        <v>EG13/nd_18</v>
      </c>
      <c r="B16" t="s">
        <v>75</v>
      </c>
      <c r="C16" t="s">
        <v>109</v>
      </c>
      <c r="D16" s="20">
        <v>3918.5</v>
      </c>
    </row>
    <row r="17" spans="1:4" x14ac:dyDescent="0.25">
      <c r="A17" t="str">
        <f t="shared" si="0"/>
        <v>EG13/nd_36</v>
      </c>
      <c r="B17" t="s">
        <v>75</v>
      </c>
      <c r="C17" t="s">
        <v>76</v>
      </c>
      <c r="D17" s="20">
        <v>4353.5</v>
      </c>
    </row>
    <row r="18" spans="1:4" x14ac:dyDescent="0.25">
      <c r="A18" t="str">
        <f t="shared" si="0"/>
        <v>EG14/bz_12</v>
      </c>
      <c r="B18" t="s">
        <v>61</v>
      </c>
      <c r="C18" t="s">
        <v>62</v>
      </c>
      <c r="D18" s="20">
        <v>4204.5</v>
      </c>
    </row>
    <row r="19" spans="1:4" x14ac:dyDescent="0.25">
      <c r="A19" t="str">
        <f t="shared" si="0"/>
        <v>EG14/nd_12</v>
      </c>
      <c r="B19" t="s">
        <v>61</v>
      </c>
      <c r="C19" t="s">
        <v>148</v>
      </c>
      <c r="D19" s="20">
        <v>4467</v>
      </c>
    </row>
    <row r="20" spans="1:4" x14ac:dyDescent="0.25">
      <c r="A20" t="str">
        <f t="shared" si="0"/>
        <v>EG14/nd_24</v>
      </c>
      <c r="B20" t="s">
        <v>61</v>
      </c>
      <c r="C20" t="s">
        <v>237</v>
      </c>
      <c r="D20" s="20">
        <v>4730</v>
      </c>
    </row>
    <row r="21" spans="1:4" x14ac:dyDescent="0.25">
      <c r="A21" t="str">
        <f t="shared" si="0"/>
        <v>EG14/nd_36</v>
      </c>
      <c r="B21" t="s">
        <v>61</v>
      </c>
      <c r="C21" t="s">
        <v>76</v>
      </c>
      <c r="D21" s="20">
        <v>5256.5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19</vt:i4>
      </vt:variant>
    </vt:vector>
  </HeadingPairs>
  <TitlesOfParts>
    <vt:vector size="22" baseType="lpstr">
      <vt:lpstr>Daten</vt:lpstr>
      <vt:lpstr>Parameter</vt:lpstr>
      <vt:lpstr>Tariftabelle</vt:lpstr>
      <vt:lpstr>AT_Gehalt</vt:lpstr>
      <vt:lpstr>Bonus_AT</vt:lpstr>
      <vt:lpstr>Daten!Drucktitel</vt:lpstr>
      <vt:lpstr>Daten!Export102012_Jahr_1</vt:lpstr>
      <vt:lpstr>IRWAZ</vt:lpstr>
      <vt:lpstr>KVPV_BBG</vt:lpstr>
      <vt:lpstr>KVPV_Satz</vt:lpstr>
      <vt:lpstr>Monate_nach_TE</vt:lpstr>
      <vt:lpstr>Monate_vor_TE</vt:lpstr>
      <vt:lpstr>Planjahr</vt:lpstr>
      <vt:lpstr>RVAV_BBG</vt:lpstr>
      <vt:lpstr>RVAV_Satz</vt:lpstr>
      <vt:lpstr>Tarif_EZ</vt:lpstr>
      <vt:lpstr>Tariftab</vt:lpstr>
      <vt:lpstr>Tariftyp</vt:lpstr>
      <vt:lpstr>TE_Datum</vt:lpstr>
      <vt:lpstr>TE_Satz</vt:lpstr>
      <vt:lpstr>UG_WG_Faktor</vt:lpstr>
      <vt:lpstr>UGeld_AT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RS</cp:lastModifiedBy>
  <cp:lastPrinted>2012-06-02T21:28:10Z</cp:lastPrinted>
  <dcterms:created xsi:type="dcterms:W3CDTF">2012-06-02T14:21:26Z</dcterms:created>
  <dcterms:modified xsi:type="dcterms:W3CDTF">2012-06-02T22:50:04Z</dcterms:modified>
</cp:coreProperties>
</file>