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995" windowHeight="12525" activeTab="3"/>
  </bookViews>
  <sheets>
    <sheet name="Diagramm1" sheetId="13" r:id="rId1"/>
    <sheet name="Pivot 1 - Standard" sheetId="10" r:id="rId2"/>
    <sheet name="Pivot 2 - Verteilungsanalyse" sheetId="11" r:id="rId3"/>
    <sheet name="Rückstellungen" sheetId="1" r:id="rId4"/>
    <sheet name="Resturlaub" sheetId="4" r:id="rId5"/>
    <sheet name="Gleitzeitsalden" sheetId="3" r:id="rId6"/>
    <sheet name="Gesamtbrutto" sheetId="5" r:id="rId7"/>
    <sheet name="Parameter" sheetId="2" r:id="rId8"/>
  </sheets>
  <externalReferences>
    <externalReference r:id="rId9"/>
  </externalReferences>
  <definedNames>
    <definedName name="_xlnm._FilterDatabase" localSheetId="3" hidden="1">Rückstellungen!$A$4:$Y$199</definedName>
    <definedName name="BBGO1">Parameter!$D$5</definedName>
    <definedName name="BBGO2">Parameter!$D$6</definedName>
    <definedName name="BBGW1">Parameter!$C$5</definedName>
    <definedName name="BBGW2">Parameter!$C$6</definedName>
    <definedName name="Betrag_GZ" localSheetId="1">[1]Tabelle1!$V:$V</definedName>
    <definedName name="Betrag_GZ" localSheetId="2">[1]Tabelle1!$V:$V</definedName>
    <definedName name="Betrag_GZ">Rückstellungen!$V:$V</definedName>
    <definedName name="Betrag_RU" localSheetId="1">[1]Tabelle1!$S:$S</definedName>
    <definedName name="Betrag_RU" localSheetId="2">[1]Tabelle1!$S:$S</definedName>
    <definedName name="Betrag_RU">Rückstellungen!$S:$S</definedName>
    <definedName name="FWZ" localSheetId="1">[1]Tabelle1!$O:$O</definedName>
    <definedName name="FWZ" localSheetId="2">[1]Tabelle1!$O:$O</definedName>
    <definedName name="FWZ">Rückstellungen!$O:$O</definedName>
    <definedName name="GesamtR">Rückstellungen!$Y:$Y</definedName>
    <definedName name="Gleitzeit" localSheetId="5">Gleitzeitsalden!$A$1:$D$204</definedName>
    <definedName name="Gleitzeitsaldo">Gleitzeitsalden!$A$1:$E$204</definedName>
    <definedName name="Gleitzeitstand" localSheetId="1">[1]Tabelle1!$T:$T</definedName>
    <definedName name="Gleitzeitstand" localSheetId="2">[1]Tabelle1!$T:$T</definedName>
    <definedName name="Gleitzeitstand">Rückstellungen!$T:$T</definedName>
    <definedName name="Grundentgelt" localSheetId="1">[1]Tabelle1!$M:$M</definedName>
    <definedName name="Grundentgelt" localSheetId="2">[1]Tabelle1!$M:$M</definedName>
    <definedName name="Grundentgelt">Rückstellungen!$M:$M</definedName>
    <definedName name="Insolv">Parameter!$B$7</definedName>
    <definedName name="IRWAZ" localSheetId="1">[1]Tabelle1!$J:$J</definedName>
    <definedName name="IRWAZ" localSheetId="2">[1]Tabelle1!$J:$J</definedName>
    <definedName name="IRWAZ">Rückstellungen!$J:$J</definedName>
    <definedName name="Jahresbrutto" localSheetId="6">Gesamtbrutto!$A$1:$D$196</definedName>
    <definedName name="KVPV_AG">Parameter!$B$5</definedName>
    <definedName name="LZProzent" localSheetId="1">[1]Tabelle1!$N:$N</definedName>
    <definedName name="LZProzent" localSheetId="2">[1]Tabelle1!$N:$N</definedName>
    <definedName name="LZProzent">Rückstellungen!$N:$N</definedName>
    <definedName name="Monatsentgelt" localSheetId="1">[1]Tabelle1!$P:$P</definedName>
    <definedName name="Monatsentgelt" localSheetId="2">[1]Tabelle1!$P:$P</definedName>
    <definedName name="Monatsentgelt">Rückstellungen!$P:$P</definedName>
    <definedName name="Resturlaub" localSheetId="1">[1]Tabelle1!$Q:$Q</definedName>
    <definedName name="Resturlaub" localSheetId="2">[1]Tabelle1!$Q:$Q</definedName>
    <definedName name="Resturlaub">Rückstellungen!$Q:$Q</definedName>
    <definedName name="Rohdaten" localSheetId="3">Rückstellungen!$A$4:$O$199</definedName>
    <definedName name="Rückstellung" localSheetId="1">[1]Tabelle1!$W:$W</definedName>
    <definedName name="Rückstellung" localSheetId="2">[1]Tabelle1!$W:$W</definedName>
    <definedName name="Rückstellung">Rückstellungen!$W:$W</definedName>
    <definedName name="RVAV_AG">Parameter!$B$6</definedName>
    <definedName name="Stundenwert" localSheetId="1">[1]Tabelle1!$U:$U</definedName>
    <definedName name="Stundenwert" localSheetId="2">[1]Tabelle1!$U:$U</definedName>
    <definedName name="Stundenwert">Rückstellungen!$U:$U</definedName>
    <definedName name="Tagesfaktor">Parameter!$B$1</definedName>
    <definedName name="Tageswert" localSheetId="1">[1]Tabelle1!$R:$R</definedName>
    <definedName name="Tageswert" localSheetId="2">[1]Tabelle1!$R:$R</definedName>
    <definedName name="Tageswert">Rückstellungen!$R:$R</definedName>
    <definedName name="Tariftyp" localSheetId="1">[1]Tabelle1!$I:$I</definedName>
    <definedName name="Tariftyp" localSheetId="2">[1]Tabelle1!$I:$I</definedName>
    <definedName name="Tariftyp">Rückstellungen!$I:$I</definedName>
    <definedName name="Urlaub" localSheetId="4">Resturlaub!$A$1:$E$204</definedName>
    <definedName name="Wochenfaktor">Parameter!$B$2</definedName>
  </definedNames>
  <calcPr calcId="145621"/>
  <pivotCaches>
    <pivotCache cacheId="23" r:id="rId10"/>
  </pivotCaches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5" i="1"/>
  <c r="Q6" i="1"/>
  <c r="R6" i="1"/>
  <c r="T6" i="1"/>
  <c r="U6" i="1"/>
  <c r="Q7" i="1"/>
  <c r="R7" i="1"/>
  <c r="T7" i="1"/>
  <c r="U7" i="1"/>
  <c r="V7" i="1" s="1"/>
  <c r="U8" i="1"/>
  <c r="Q8" i="1"/>
  <c r="R8" i="1"/>
  <c r="T8" i="1"/>
  <c r="U9" i="1"/>
  <c r="Q9" i="1"/>
  <c r="R9" i="1"/>
  <c r="T9" i="1"/>
  <c r="U10" i="1"/>
  <c r="Q10" i="1"/>
  <c r="R10" i="1"/>
  <c r="T10" i="1"/>
  <c r="U11" i="1"/>
  <c r="Q11" i="1"/>
  <c r="R11" i="1"/>
  <c r="T11" i="1"/>
  <c r="U12" i="1"/>
  <c r="Q12" i="1"/>
  <c r="R12" i="1"/>
  <c r="T12" i="1"/>
  <c r="U13" i="1"/>
  <c r="Q13" i="1"/>
  <c r="R13" i="1"/>
  <c r="T13" i="1"/>
  <c r="U14" i="1"/>
  <c r="Q14" i="1"/>
  <c r="R14" i="1"/>
  <c r="T14" i="1"/>
  <c r="U15" i="1"/>
  <c r="Q15" i="1"/>
  <c r="R15" i="1"/>
  <c r="T15" i="1"/>
  <c r="U16" i="1"/>
  <c r="Q16" i="1"/>
  <c r="R16" i="1"/>
  <c r="T16" i="1"/>
  <c r="U17" i="1"/>
  <c r="Q17" i="1"/>
  <c r="R17" i="1"/>
  <c r="T17" i="1"/>
  <c r="U18" i="1"/>
  <c r="Q18" i="1"/>
  <c r="R18" i="1"/>
  <c r="T18" i="1"/>
  <c r="U19" i="1"/>
  <c r="Q19" i="1"/>
  <c r="R19" i="1"/>
  <c r="T19" i="1"/>
  <c r="U20" i="1"/>
  <c r="Q20" i="1"/>
  <c r="R20" i="1"/>
  <c r="T20" i="1"/>
  <c r="U21" i="1"/>
  <c r="Q21" i="1"/>
  <c r="R21" i="1"/>
  <c r="T21" i="1"/>
  <c r="V21" i="1" s="1"/>
  <c r="U22" i="1"/>
  <c r="Q22" i="1"/>
  <c r="R22" i="1"/>
  <c r="T22" i="1"/>
  <c r="U23" i="1"/>
  <c r="Q23" i="1"/>
  <c r="R23" i="1"/>
  <c r="T23" i="1"/>
  <c r="V23" i="1" s="1"/>
  <c r="U24" i="1"/>
  <c r="Q24" i="1"/>
  <c r="R24" i="1"/>
  <c r="T24" i="1"/>
  <c r="U25" i="1"/>
  <c r="Q25" i="1"/>
  <c r="R25" i="1"/>
  <c r="T25" i="1"/>
  <c r="U26" i="1"/>
  <c r="Q26" i="1"/>
  <c r="R26" i="1"/>
  <c r="T26" i="1"/>
  <c r="U27" i="1"/>
  <c r="Q27" i="1"/>
  <c r="R27" i="1"/>
  <c r="S27" i="1" s="1"/>
  <c r="T27" i="1"/>
  <c r="V27" i="1"/>
  <c r="U28" i="1"/>
  <c r="Q28" i="1"/>
  <c r="R28" i="1"/>
  <c r="T28" i="1"/>
  <c r="U29" i="1"/>
  <c r="Q29" i="1"/>
  <c r="R29" i="1"/>
  <c r="T29" i="1"/>
  <c r="U30" i="1"/>
  <c r="Q30" i="1"/>
  <c r="R30" i="1"/>
  <c r="T30" i="1"/>
  <c r="V30" i="1" s="1"/>
  <c r="U31" i="1"/>
  <c r="Q31" i="1"/>
  <c r="R31" i="1"/>
  <c r="T31" i="1"/>
  <c r="U32" i="1"/>
  <c r="Q32" i="1"/>
  <c r="R32" i="1"/>
  <c r="T32" i="1"/>
  <c r="V32" i="1" s="1"/>
  <c r="U33" i="1"/>
  <c r="Q33" i="1"/>
  <c r="R33" i="1"/>
  <c r="T33" i="1"/>
  <c r="U34" i="1"/>
  <c r="Q34" i="1"/>
  <c r="R34" i="1"/>
  <c r="T34" i="1"/>
  <c r="U35" i="1"/>
  <c r="Q35" i="1"/>
  <c r="R35" i="1"/>
  <c r="T35" i="1"/>
  <c r="U36" i="1"/>
  <c r="Q36" i="1"/>
  <c r="R36" i="1"/>
  <c r="S36" i="1" s="1"/>
  <c r="T36" i="1"/>
  <c r="V36" i="1"/>
  <c r="U37" i="1"/>
  <c r="Q37" i="1"/>
  <c r="R37" i="1"/>
  <c r="T37" i="1"/>
  <c r="U38" i="1"/>
  <c r="Q38" i="1"/>
  <c r="R38" i="1"/>
  <c r="T38" i="1"/>
  <c r="V38" i="1" s="1"/>
  <c r="U39" i="1"/>
  <c r="Q39" i="1"/>
  <c r="R39" i="1"/>
  <c r="T39" i="1"/>
  <c r="U40" i="1"/>
  <c r="Q40" i="1"/>
  <c r="R40" i="1"/>
  <c r="T40" i="1"/>
  <c r="V40" i="1" s="1"/>
  <c r="U41" i="1"/>
  <c r="Q41" i="1"/>
  <c r="R41" i="1"/>
  <c r="T41" i="1"/>
  <c r="U42" i="1"/>
  <c r="Q42" i="1"/>
  <c r="R42" i="1"/>
  <c r="T42" i="1"/>
  <c r="U43" i="1"/>
  <c r="Q43" i="1"/>
  <c r="R43" i="1"/>
  <c r="T43" i="1"/>
  <c r="U44" i="1"/>
  <c r="Q44" i="1"/>
  <c r="R44" i="1"/>
  <c r="S44" i="1" s="1"/>
  <c r="T44" i="1"/>
  <c r="V44" i="1"/>
  <c r="U45" i="1"/>
  <c r="Q45" i="1"/>
  <c r="R45" i="1"/>
  <c r="T45" i="1"/>
  <c r="U46" i="1"/>
  <c r="Q46" i="1"/>
  <c r="R46" i="1"/>
  <c r="T46" i="1"/>
  <c r="V46" i="1" s="1"/>
  <c r="U47" i="1"/>
  <c r="Q47" i="1"/>
  <c r="R47" i="1"/>
  <c r="T47" i="1"/>
  <c r="U48" i="1"/>
  <c r="Q48" i="1"/>
  <c r="R48" i="1"/>
  <c r="T48" i="1"/>
  <c r="U49" i="1"/>
  <c r="Q49" i="1"/>
  <c r="R49" i="1"/>
  <c r="T49" i="1"/>
  <c r="U50" i="1"/>
  <c r="Q50" i="1"/>
  <c r="R50" i="1"/>
  <c r="T50" i="1"/>
  <c r="U51" i="1"/>
  <c r="Q51" i="1"/>
  <c r="R51" i="1"/>
  <c r="T51" i="1"/>
  <c r="U52" i="1"/>
  <c r="Q52" i="1"/>
  <c r="R52" i="1"/>
  <c r="T52" i="1"/>
  <c r="U53" i="1"/>
  <c r="Q53" i="1"/>
  <c r="R53" i="1"/>
  <c r="T53" i="1"/>
  <c r="U54" i="1"/>
  <c r="Q54" i="1"/>
  <c r="R54" i="1"/>
  <c r="T54" i="1"/>
  <c r="U55" i="1"/>
  <c r="Q55" i="1"/>
  <c r="R55" i="1"/>
  <c r="T55" i="1"/>
  <c r="U56" i="1"/>
  <c r="Q56" i="1"/>
  <c r="R56" i="1"/>
  <c r="T56" i="1"/>
  <c r="U57" i="1"/>
  <c r="Q57" i="1"/>
  <c r="R57" i="1"/>
  <c r="T57" i="1"/>
  <c r="U58" i="1"/>
  <c r="Q58" i="1"/>
  <c r="R58" i="1"/>
  <c r="T58" i="1"/>
  <c r="U59" i="1"/>
  <c r="Q59" i="1"/>
  <c r="R59" i="1"/>
  <c r="T59" i="1"/>
  <c r="U60" i="1"/>
  <c r="Q60" i="1"/>
  <c r="R60" i="1"/>
  <c r="T60" i="1"/>
  <c r="V60" i="1" s="1"/>
  <c r="U61" i="1"/>
  <c r="Q61" i="1"/>
  <c r="R61" i="1"/>
  <c r="T61" i="1"/>
  <c r="U62" i="1"/>
  <c r="Q62" i="1"/>
  <c r="R62" i="1"/>
  <c r="T62" i="1"/>
  <c r="U63" i="1"/>
  <c r="Q63" i="1"/>
  <c r="R63" i="1"/>
  <c r="T63" i="1"/>
  <c r="U64" i="1"/>
  <c r="Q64" i="1"/>
  <c r="R64" i="1"/>
  <c r="S64" i="1" s="1"/>
  <c r="T64" i="1"/>
  <c r="V64" i="1"/>
  <c r="U65" i="1"/>
  <c r="Q65" i="1"/>
  <c r="R65" i="1"/>
  <c r="T65" i="1"/>
  <c r="U66" i="1"/>
  <c r="Q66" i="1"/>
  <c r="R66" i="1"/>
  <c r="T66" i="1"/>
  <c r="V66" i="1" s="1"/>
  <c r="U67" i="1"/>
  <c r="Q67" i="1"/>
  <c r="R67" i="1"/>
  <c r="T67" i="1"/>
  <c r="V67" i="1" s="1"/>
  <c r="U68" i="1"/>
  <c r="Q68" i="1"/>
  <c r="R68" i="1"/>
  <c r="T68" i="1"/>
  <c r="U69" i="1"/>
  <c r="Q69" i="1"/>
  <c r="R69" i="1"/>
  <c r="T69" i="1"/>
  <c r="U70" i="1"/>
  <c r="Q70" i="1"/>
  <c r="R70" i="1"/>
  <c r="T70" i="1"/>
  <c r="U71" i="1"/>
  <c r="Q71" i="1"/>
  <c r="R71" i="1"/>
  <c r="S71" i="1" s="1"/>
  <c r="T71" i="1"/>
  <c r="V71" i="1"/>
  <c r="U72" i="1"/>
  <c r="Q72" i="1"/>
  <c r="R72" i="1"/>
  <c r="T72" i="1"/>
  <c r="U73" i="1"/>
  <c r="Q73" i="1"/>
  <c r="R73" i="1"/>
  <c r="T73" i="1"/>
  <c r="V73" i="1" s="1"/>
  <c r="U74" i="1"/>
  <c r="Q74" i="1"/>
  <c r="R74" i="1"/>
  <c r="T74" i="1"/>
  <c r="U75" i="1"/>
  <c r="Q75" i="1"/>
  <c r="R75" i="1"/>
  <c r="T75" i="1"/>
  <c r="V75" i="1" s="1"/>
  <c r="U76" i="1"/>
  <c r="Q76" i="1"/>
  <c r="R76" i="1"/>
  <c r="T76" i="1"/>
  <c r="U77" i="1"/>
  <c r="Q77" i="1"/>
  <c r="R77" i="1"/>
  <c r="T77" i="1"/>
  <c r="U78" i="1"/>
  <c r="Q78" i="1"/>
  <c r="R78" i="1"/>
  <c r="T78" i="1"/>
  <c r="U79" i="1"/>
  <c r="Q79" i="1"/>
  <c r="R79" i="1"/>
  <c r="S79" i="1" s="1"/>
  <c r="T79" i="1"/>
  <c r="V79" i="1"/>
  <c r="U80" i="1"/>
  <c r="Q80" i="1"/>
  <c r="R80" i="1"/>
  <c r="T80" i="1"/>
  <c r="U81" i="1"/>
  <c r="Q81" i="1"/>
  <c r="R81" i="1"/>
  <c r="T81" i="1"/>
  <c r="V81" i="1" s="1"/>
  <c r="U82" i="1"/>
  <c r="Q82" i="1"/>
  <c r="R82" i="1"/>
  <c r="T82" i="1"/>
  <c r="U83" i="1"/>
  <c r="Q83" i="1"/>
  <c r="R83" i="1"/>
  <c r="T83" i="1"/>
  <c r="V83" i="1" s="1"/>
  <c r="U84" i="1"/>
  <c r="Q84" i="1"/>
  <c r="R84" i="1"/>
  <c r="T84" i="1"/>
  <c r="U85" i="1"/>
  <c r="Q85" i="1"/>
  <c r="R85" i="1"/>
  <c r="T85" i="1"/>
  <c r="U86" i="1"/>
  <c r="Q86" i="1"/>
  <c r="R86" i="1"/>
  <c r="T86" i="1"/>
  <c r="U87" i="1"/>
  <c r="Q87" i="1"/>
  <c r="R87" i="1"/>
  <c r="T87" i="1"/>
  <c r="U88" i="1"/>
  <c r="Q88" i="1"/>
  <c r="R88" i="1"/>
  <c r="T88" i="1"/>
  <c r="U89" i="1"/>
  <c r="Q89" i="1"/>
  <c r="R89" i="1"/>
  <c r="T89" i="1"/>
  <c r="U90" i="1"/>
  <c r="Q90" i="1"/>
  <c r="R90" i="1"/>
  <c r="T90" i="1"/>
  <c r="U91" i="1"/>
  <c r="Q91" i="1"/>
  <c r="R91" i="1"/>
  <c r="T91" i="1"/>
  <c r="U92" i="1"/>
  <c r="Q92" i="1"/>
  <c r="R92" i="1"/>
  <c r="T92" i="1"/>
  <c r="U93" i="1"/>
  <c r="Q93" i="1"/>
  <c r="R93" i="1"/>
  <c r="T93" i="1"/>
  <c r="U94" i="1"/>
  <c r="Q94" i="1"/>
  <c r="R94" i="1"/>
  <c r="T94" i="1"/>
  <c r="U95" i="1"/>
  <c r="Q95" i="1"/>
  <c r="R95" i="1"/>
  <c r="T95" i="1"/>
  <c r="U96" i="1"/>
  <c r="Q96" i="1"/>
  <c r="R96" i="1"/>
  <c r="T96" i="1"/>
  <c r="U97" i="1"/>
  <c r="Q97" i="1"/>
  <c r="R97" i="1"/>
  <c r="T97" i="1"/>
  <c r="U98" i="1"/>
  <c r="Q98" i="1"/>
  <c r="R98" i="1"/>
  <c r="T98" i="1"/>
  <c r="U99" i="1"/>
  <c r="Q99" i="1"/>
  <c r="R99" i="1"/>
  <c r="T99" i="1"/>
  <c r="U100" i="1"/>
  <c r="Q100" i="1"/>
  <c r="R100" i="1"/>
  <c r="T100" i="1"/>
  <c r="U101" i="1"/>
  <c r="Q101" i="1"/>
  <c r="R101" i="1"/>
  <c r="T101" i="1"/>
  <c r="U102" i="1"/>
  <c r="Q102" i="1"/>
  <c r="R102" i="1"/>
  <c r="T102" i="1"/>
  <c r="U103" i="1"/>
  <c r="Q103" i="1"/>
  <c r="R103" i="1"/>
  <c r="T103" i="1"/>
  <c r="U104" i="1"/>
  <c r="Q104" i="1"/>
  <c r="R104" i="1"/>
  <c r="T104" i="1"/>
  <c r="U105" i="1"/>
  <c r="Q105" i="1"/>
  <c r="R105" i="1"/>
  <c r="T105" i="1"/>
  <c r="U106" i="1"/>
  <c r="Q106" i="1"/>
  <c r="R106" i="1"/>
  <c r="T106" i="1"/>
  <c r="U107" i="1"/>
  <c r="Q107" i="1"/>
  <c r="R107" i="1"/>
  <c r="T107" i="1"/>
  <c r="U108" i="1"/>
  <c r="Q108" i="1"/>
  <c r="R108" i="1"/>
  <c r="T108" i="1"/>
  <c r="U109" i="1"/>
  <c r="Q109" i="1"/>
  <c r="R109" i="1"/>
  <c r="T109" i="1"/>
  <c r="U110" i="1"/>
  <c r="Q110" i="1"/>
  <c r="R110" i="1"/>
  <c r="T110" i="1"/>
  <c r="U111" i="1"/>
  <c r="Q111" i="1"/>
  <c r="R111" i="1"/>
  <c r="T111" i="1"/>
  <c r="U112" i="1"/>
  <c r="Q112" i="1"/>
  <c r="R112" i="1"/>
  <c r="T112" i="1"/>
  <c r="U113" i="1"/>
  <c r="Q113" i="1"/>
  <c r="R113" i="1"/>
  <c r="T113" i="1"/>
  <c r="U114" i="1"/>
  <c r="Q114" i="1"/>
  <c r="R114" i="1"/>
  <c r="T114" i="1"/>
  <c r="U115" i="1"/>
  <c r="Q115" i="1"/>
  <c r="R115" i="1"/>
  <c r="T115" i="1"/>
  <c r="U116" i="1"/>
  <c r="Q116" i="1"/>
  <c r="R116" i="1"/>
  <c r="T116" i="1"/>
  <c r="U117" i="1"/>
  <c r="Q117" i="1"/>
  <c r="R117" i="1"/>
  <c r="T117" i="1"/>
  <c r="V117" i="1" s="1"/>
  <c r="U118" i="1"/>
  <c r="Q118" i="1"/>
  <c r="R118" i="1"/>
  <c r="T118" i="1"/>
  <c r="U119" i="1"/>
  <c r="Q119" i="1"/>
  <c r="R119" i="1"/>
  <c r="T119" i="1"/>
  <c r="V119" i="1" s="1"/>
  <c r="U120" i="1"/>
  <c r="Q120" i="1"/>
  <c r="R120" i="1"/>
  <c r="T120" i="1"/>
  <c r="U121" i="1"/>
  <c r="Q121" i="1"/>
  <c r="R121" i="1"/>
  <c r="T121" i="1"/>
  <c r="U122" i="1"/>
  <c r="Q122" i="1"/>
  <c r="R122" i="1"/>
  <c r="T122" i="1"/>
  <c r="U123" i="1"/>
  <c r="Q123" i="1"/>
  <c r="R123" i="1"/>
  <c r="S123" i="1" s="1"/>
  <c r="T123" i="1"/>
  <c r="V123" i="1"/>
  <c r="U124" i="1"/>
  <c r="Q124" i="1"/>
  <c r="R124" i="1"/>
  <c r="T124" i="1"/>
  <c r="U125" i="1"/>
  <c r="Q125" i="1"/>
  <c r="R125" i="1"/>
  <c r="T125" i="1"/>
  <c r="V125" i="1" s="1"/>
  <c r="U126" i="1"/>
  <c r="Q126" i="1"/>
  <c r="R126" i="1"/>
  <c r="T126" i="1"/>
  <c r="U127" i="1"/>
  <c r="Q127" i="1"/>
  <c r="R127" i="1"/>
  <c r="T127" i="1"/>
  <c r="V127" i="1" s="1"/>
  <c r="U128" i="1"/>
  <c r="Q128" i="1"/>
  <c r="R128" i="1"/>
  <c r="T128" i="1"/>
  <c r="U129" i="1"/>
  <c r="Q129" i="1"/>
  <c r="R129" i="1"/>
  <c r="T129" i="1"/>
  <c r="U130" i="1"/>
  <c r="Q130" i="1"/>
  <c r="R130" i="1"/>
  <c r="T130" i="1"/>
  <c r="U131" i="1"/>
  <c r="Q131" i="1"/>
  <c r="R131" i="1"/>
  <c r="S131" i="1" s="1"/>
  <c r="T131" i="1"/>
  <c r="V131" i="1"/>
  <c r="U132" i="1"/>
  <c r="Q132" i="1"/>
  <c r="R132" i="1"/>
  <c r="T132" i="1"/>
  <c r="U133" i="1"/>
  <c r="Q133" i="1"/>
  <c r="R133" i="1"/>
  <c r="T133" i="1"/>
  <c r="V133" i="1" s="1"/>
  <c r="U134" i="1"/>
  <c r="Q134" i="1"/>
  <c r="R134" i="1"/>
  <c r="T134" i="1"/>
  <c r="U135" i="1"/>
  <c r="Q135" i="1"/>
  <c r="R135" i="1"/>
  <c r="T135" i="1"/>
  <c r="V135" i="1" s="1"/>
  <c r="U136" i="1"/>
  <c r="Q136" i="1"/>
  <c r="R136" i="1"/>
  <c r="T136" i="1"/>
  <c r="U137" i="1"/>
  <c r="Q137" i="1"/>
  <c r="R137" i="1"/>
  <c r="T137" i="1"/>
  <c r="U138" i="1"/>
  <c r="Q138" i="1"/>
  <c r="R138" i="1"/>
  <c r="T138" i="1"/>
  <c r="U139" i="1"/>
  <c r="Q139" i="1"/>
  <c r="R139" i="1"/>
  <c r="S139" i="1" s="1"/>
  <c r="T139" i="1"/>
  <c r="V139" i="1"/>
  <c r="U140" i="1"/>
  <c r="Q140" i="1"/>
  <c r="R140" i="1"/>
  <c r="T140" i="1"/>
  <c r="U141" i="1"/>
  <c r="Q141" i="1"/>
  <c r="R141" i="1"/>
  <c r="T141" i="1"/>
  <c r="V141" i="1" s="1"/>
  <c r="U142" i="1"/>
  <c r="Q142" i="1"/>
  <c r="R142" i="1"/>
  <c r="T142" i="1"/>
  <c r="U143" i="1"/>
  <c r="Q143" i="1"/>
  <c r="R143" i="1"/>
  <c r="T143" i="1"/>
  <c r="V143" i="1" s="1"/>
  <c r="U144" i="1"/>
  <c r="Q144" i="1"/>
  <c r="T144" i="1"/>
  <c r="U145" i="1"/>
  <c r="Q145" i="1"/>
  <c r="R145" i="1"/>
  <c r="T145" i="1"/>
  <c r="V145" i="1" s="1"/>
  <c r="U146" i="1"/>
  <c r="Q146" i="1"/>
  <c r="T146" i="1"/>
  <c r="U147" i="1"/>
  <c r="Q147" i="1"/>
  <c r="T147" i="1"/>
  <c r="U148" i="1"/>
  <c r="Q148" i="1"/>
  <c r="T148" i="1"/>
  <c r="U149" i="1"/>
  <c r="Q149" i="1"/>
  <c r="T149" i="1"/>
  <c r="U150" i="1"/>
  <c r="Q150" i="1"/>
  <c r="T150" i="1"/>
  <c r="U151" i="1"/>
  <c r="Q151" i="1"/>
  <c r="T151" i="1"/>
  <c r="U152" i="1"/>
  <c r="Q152" i="1"/>
  <c r="T152" i="1"/>
  <c r="U153" i="1"/>
  <c r="Q153" i="1"/>
  <c r="T153" i="1"/>
  <c r="U154" i="1"/>
  <c r="Q154" i="1"/>
  <c r="R154" i="1"/>
  <c r="T154" i="1"/>
  <c r="U155" i="1"/>
  <c r="Q155" i="1"/>
  <c r="T155" i="1"/>
  <c r="U156" i="1"/>
  <c r="Q156" i="1"/>
  <c r="R156" i="1"/>
  <c r="T156" i="1"/>
  <c r="U157" i="1"/>
  <c r="Q157" i="1"/>
  <c r="T157" i="1"/>
  <c r="U158" i="1"/>
  <c r="Q158" i="1"/>
  <c r="T158" i="1"/>
  <c r="U159" i="1"/>
  <c r="Q159" i="1"/>
  <c r="T159" i="1"/>
  <c r="U160" i="1"/>
  <c r="Q160" i="1"/>
  <c r="R160" i="1"/>
  <c r="T160" i="1"/>
  <c r="U161" i="1"/>
  <c r="Q161" i="1"/>
  <c r="T161" i="1"/>
  <c r="U162" i="1"/>
  <c r="Q162" i="1"/>
  <c r="R162" i="1"/>
  <c r="T162" i="1"/>
  <c r="U163" i="1"/>
  <c r="Q163" i="1"/>
  <c r="R163" i="1"/>
  <c r="T163" i="1"/>
  <c r="V163" i="1" s="1"/>
  <c r="U164" i="1"/>
  <c r="Q164" i="1"/>
  <c r="T164" i="1"/>
  <c r="U165" i="1"/>
  <c r="Q165" i="1"/>
  <c r="T165" i="1"/>
  <c r="V165" i="1" s="1"/>
  <c r="U166" i="1"/>
  <c r="Q166" i="1"/>
  <c r="R166" i="1"/>
  <c r="T166" i="1"/>
  <c r="U167" i="1"/>
  <c r="Q167" i="1"/>
  <c r="R167" i="1"/>
  <c r="T167" i="1"/>
  <c r="U168" i="1"/>
  <c r="Q168" i="1"/>
  <c r="T168" i="1"/>
  <c r="U169" i="1"/>
  <c r="Q169" i="1"/>
  <c r="R169" i="1"/>
  <c r="T169" i="1"/>
  <c r="U170" i="1"/>
  <c r="Q170" i="1"/>
  <c r="R170" i="1"/>
  <c r="T170" i="1"/>
  <c r="U171" i="1"/>
  <c r="Q171" i="1"/>
  <c r="T171" i="1"/>
  <c r="V171" i="1" s="1"/>
  <c r="U172" i="1"/>
  <c r="Q172" i="1"/>
  <c r="T172" i="1"/>
  <c r="U173" i="1"/>
  <c r="Q173" i="1"/>
  <c r="T173" i="1"/>
  <c r="V173" i="1" s="1"/>
  <c r="U174" i="1"/>
  <c r="Q174" i="1"/>
  <c r="R174" i="1"/>
  <c r="T174" i="1"/>
  <c r="U175" i="1"/>
  <c r="Q175" i="1"/>
  <c r="R175" i="1"/>
  <c r="T175" i="1"/>
  <c r="U176" i="1"/>
  <c r="Q176" i="1"/>
  <c r="R176" i="1"/>
  <c r="T176" i="1"/>
  <c r="U177" i="1"/>
  <c r="Q177" i="1"/>
  <c r="R177" i="1"/>
  <c r="T177" i="1"/>
  <c r="U178" i="1"/>
  <c r="Q178" i="1"/>
  <c r="R178" i="1"/>
  <c r="T178" i="1"/>
  <c r="U179" i="1"/>
  <c r="Q179" i="1"/>
  <c r="T179" i="1"/>
  <c r="U180" i="1"/>
  <c r="Q180" i="1"/>
  <c r="R180" i="1"/>
  <c r="T180" i="1"/>
  <c r="U181" i="1"/>
  <c r="Q181" i="1"/>
  <c r="R181" i="1"/>
  <c r="T181" i="1"/>
  <c r="U182" i="1"/>
  <c r="Q182" i="1"/>
  <c r="T182" i="1"/>
  <c r="V182" i="1" s="1"/>
  <c r="U183" i="1"/>
  <c r="Q183" i="1"/>
  <c r="T183" i="1"/>
  <c r="U184" i="1"/>
  <c r="Q184" i="1"/>
  <c r="T184" i="1"/>
  <c r="V184" i="1" s="1"/>
  <c r="U185" i="1"/>
  <c r="Q185" i="1"/>
  <c r="R185" i="1"/>
  <c r="T185" i="1"/>
  <c r="U186" i="1"/>
  <c r="Q186" i="1"/>
  <c r="R186" i="1"/>
  <c r="T186" i="1"/>
  <c r="U187" i="1"/>
  <c r="Q187" i="1"/>
  <c r="T187" i="1"/>
  <c r="U188" i="1"/>
  <c r="Q188" i="1"/>
  <c r="T188" i="1"/>
  <c r="V188" i="1" s="1"/>
  <c r="U189" i="1"/>
  <c r="Q189" i="1"/>
  <c r="T189" i="1"/>
  <c r="U190" i="1"/>
  <c r="Q190" i="1"/>
  <c r="R190" i="1"/>
  <c r="T190" i="1"/>
  <c r="U191" i="1"/>
  <c r="Q191" i="1"/>
  <c r="R191" i="1"/>
  <c r="T191" i="1"/>
  <c r="U192" i="1"/>
  <c r="Q192" i="1"/>
  <c r="T192" i="1"/>
  <c r="V192" i="1" s="1"/>
  <c r="U193" i="1"/>
  <c r="Q193" i="1"/>
  <c r="T193" i="1"/>
  <c r="U194" i="1"/>
  <c r="Q194" i="1"/>
  <c r="T194" i="1"/>
  <c r="V194" i="1" s="1"/>
  <c r="U195" i="1"/>
  <c r="Q195" i="1"/>
  <c r="R195" i="1"/>
  <c r="T195" i="1"/>
  <c r="U196" i="1"/>
  <c r="Q196" i="1"/>
  <c r="R196" i="1"/>
  <c r="T196" i="1"/>
  <c r="U197" i="1"/>
  <c r="Q197" i="1"/>
  <c r="R197" i="1"/>
  <c r="T197" i="1"/>
  <c r="U198" i="1"/>
  <c r="Q198" i="1"/>
  <c r="R198" i="1"/>
  <c r="T198" i="1"/>
  <c r="U199" i="1"/>
  <c r="Q199" i="1"/>
  <c r="T199" i="1"/>
  <c r="S191" i="1" l="1"/>
  <c r="S190" i="1"/>
  <c r="S181" i="1"/>
  <c r="S180" i="1"/>
  <c r="S170" i="1"/>
  <c r="W170" i="1" s="1"/>
  <c r="V170" i="1"/>
  <c r="S169" i="1"/>
  <c r="S163" i="1"/>
  <c r="S145" i="1"/>
  <c r="S143" i="1"/>
  <c r="V137" i="1"/>
  <c r="S135" i="1"/>
  <c r="V129" i="1"/>
  <c r="S127" i="1"/>
  <c r="V121" i="1"/>
  <c r="S119" i="1"/>
  <c r="S83" i="1"/>
  <c r="V77" i="1"/>
  <c r="S75" i="1"/>
  <c r="V69" i="1"/>
  <c r="V62" i="1"/>
  <c r="S60" i="1"/>
  <c r="V42" i="1"/>
  <c r="S40" i="1"/>
  <c r="V34" i="1"/>
  <c r="S32" i="1"/>
  <c r="V25" i="1"/>
  <c r="S23" i="1"/>
  <c r="V162" i="1"/>
  <c r="V156" i="1"/>
  <c r="V142" i="1"/>
  <c r="S141" i="1"/>
  <c r="V138" i="1"/>
  <c r="S137" i="1"/>
  <c r="S136" i="1"/>
  <c r="V134" i="1"/>
  <c r="S133" i="1"/>
  <c r="V130" i="1"/>
  <c r="S129" i="1"/>
  <c r="V126" i="1"/>
  <c r="S125" i="1"/>
  <c r="V122" i="1"/>
  <c r="S121" i="1"/>
  <c r="V118" i="1"/>
  <c r="S117" i="1"/>
  <c r="S116" i="1"/>
  <c r="V116" i="1"/>
  <c r="S115" i="1"/>
  <c r="V115" i="1"/>
  <c r="S114" i="1"/>
  <c r="V114" i="1"/>
  <c r="S113" i="1"/>
  <c r="V113" i="1"/>
  <c r="S112" i="1"/>
  <c r="S111" i="1"/>
  <c r="W111" i="1" s="1"/>
  <c r="V111" i="1"/>
  <c r="S110" i="1"/>
  <c r="S109" i="1"/>
  <c r="S108" i="1"/>
  <c r="W108" i="1" s="1"/>
  <c r="V108" i="1"/>
  <c r="S107" i="1"/>
  <c r="W107" i="1" s="1"/>
  <c r="V107" i="1"/>
  <c r="S106" i="1"/>
  <c r="W106" i="1" s="1"/>
  <c r="V106" i="1"/>
  <c r="S105" i="1"/>
  <c r="W105" i="1" s="1"/>
  <c r="V105" i="1"/>
  <c r="S104" i="1"/>
  <c r="W104" i="1" s="1"/>
  <c r="V104" i="1"/>
  <c r="S103" i="1"/>
  <c r="W103" i="1" s="1"/>
  <c r="V103" i="1"/>
  <c r="S102" i="1"/>
  <c r="W102" i="1" s="1"/>
  <c r="V102" i="1"/>
  <c r="S101" i="1"/>
  <c r="W101" i="1" s="1"/>
  <c r="V101" i="1"/>
  <c r="S100" i="1"/>
  <c r="W100" i="1" s="1"/>
  <c r="V100" i="1"/>
  <c r="S99" i="1"/>
  <c r="W99" i="1" s="1"/>
  <c r="V99" i="1"/>
  <c r="S98" i="1"/>
  <c r="W98" i="1" s="1"/>
  <c r="V98" i="1"/>
  <c r="S97" i="1"/>
  <c r="W97" i="1" s="1"/>
  <c r="V97" i="1"/>
  <c r="S96" i="1"/>
  <c r="W96" i="1" s="1"/>
  <c r="V96" i="1"/>
  <c r="S95" i="1"/>
  <c r="W95" i="1" s="1"/>
  <c r="V95" i="1"/>
  <c r="S94" i="1"/>
  <c r="W94" i="1" s="1"/>
  <c r="V94" i="1"/>
  <c r="S93" i="1"/>
  <c r="W93" i="1" s="1"/>
  <c r="V93" i="1"/>
  <c r="S92" i="1"/>
  <c r="W92" i="1" s="1"/>
  <c r="V92" i="1"/>
  <c r="S91" i="1"/>
  <c r="W91" i="1" s="1"/>
  <c r="V91" i="1"/>
  <c r="S90" i="1"/>
  <c r="W90" i="1" s="1"/>
  <c r="V90" i="1"/>
  <c r="S89" i="1"/>
  <c r="W89" i="1" s="1"/>
  <c r="V89" i="1"/>
  <c r="S88" i="1"/>
  <c r="W88" i="1" s="1"/>
  <c r="V88" i="1"/>
  <c r="S87" i="1"/>
  <c r="W87" i="1" s="1"/>
  <c r="V87" i="1"/>
  <c r="S86" i="1"/>
  <c r="W86" i="1" s="1"/>
  <c r="V86" i="1"/>
  <c r="S85" i="1"/>
  <c r="W85" i="1" s="1"/>
  <c r="V85" i="1"/>
  <c r="V82" i="1"/>
  <c r="S81" i="1"/>
  <c r="V78" i="1"/>
  <c r="S77" i="1"/>
  <c r="V74" i="1"/>
  <c r="S73" i="1"/>
  <c r="V70" i="1"/>
  <c r="S69" i="1"/>
  <c r="S66" i="1"/>
  <c r="V63" i="1"/>
  <c r="S62" i="1"/>
  <c r="V59" i="1"/>
  <c r="S46" i="1"/>
  <c r="V43" i="1"/>
  <c r="S42" i="1"/>
  <c r="V39" i="1"/>
  <c r="S38" i="1"/>
  <c r="V35" i="1"/>
  <c r="S34" i="1"/>
  <c r="V31" i="1"/>
  <c r="S30" i="1"/>
  <c r="V26" i="1"/>
  <c r="S25" i="1"/>
  <c r="V22" i="1"/>
  <c r="S21" i="1"/>
  <c r="S13" i="1"/>
  <c r="S12" i="1"/>
  <c r="S7" i="1"/>
  <c r="V6" i="1"/>
  <c r="S6" i="1"/>
  <c r="V179" i="1"/>
  <c r="V164" i="1"/>
  <c r="V183" i="1"/>
  <c r="V168" i="1"/>
  <c r="V160" i="1"/>
  <c r="V154" i="1"/>
  <c r="V140" i="1"/>
  <c r="V136" i="1"/>
  <c r="V132" i="1"/>
  <c r="V128" i="1"/>
  <c r="V124" i="1"/>
  <c r="V120" i="1"/>
  <c r="V84" i="1"/>
  <c r="V80" i="1"/>
  <c r="V76" i="1"/>
  <c r="V72" i="1"/>
  <c r="V68" i="1"/>
  <c r="V65" i="1"/>
  <c r="V61" i="1"/>
  <c r="V45" i="1"/>
  <c r="V41" i="1"/>
  <c r="V37" i="1"/>
  <c r="V33" i="1"/>
  <c r="V29" i="1"/>
  <c r="V28" i="1"/>
  <c r="V24" i="1"/>
  <c r="V20" i="1"/>
  <c r="W7" i="1"/>
  <c r="W163" i="1"/>
  <c r="V161" i="1"/>
  <c r="V159" i="1"/>
  <c r="V157" i="1"/>
  <c r="V155" i="1"/>
  <c r="V153" i="1"/>
  <c r="V151" i="1"/>
  <c r="V149" i="1"/>
  <c r="V147" i="1"/>
  <c r="W145" i="1"/>
  <c r="W143" i="1"/>
  <c r="V112" i="1"/>
  <c r="W112" i="1" s="1"/>
  <c r="X112" i="1" s="1"/>
  <c r="Y112" i="1" s="1"/>
  <c r="V110" i="1"/>
  <c r="W110" i="1" s="1"/>
  <c r="X110" i="1" s="1"/>
  <c r="Y110" i="1" s="1"/>
  <c r="V109" i="1"/>
  <c r="W109" i="1" s="1"/>
  <c r="X109" i="1" s="1"/>
  <c r="Y109" i="1" s="1"/>
  <c r="S198" i="1"/>
  <c r="S197" i="1"/>
  <c r="S196" i="1"/>
  <c r="S195" i="1"/>
  <c r="V191" i="1"/>
  <c r="V190" i="1"/>
  <c r="V187" i="1"/>
  <c r="S186" i="1"/>
  <c r="S185" i="1"/>
  <c r="V181" i="1"/>
  <c r="V180" i="1"/>
  <c r="S178" i="1"/>
  <c r="S177" i="1"/>
  <c r="S176" i="1"/>
  <c r="S175" i="1"/>
  <c r="S174" i="1"/>
  <c r="V172" i="1"/>
  <c r="V169" i="1"/>
  <c r="S167" i="1"/>
  <c r="S166" i="1"/>
  <c r="S162" i="1"/>
  <c r="W162" i="1" s="1"/>
  <c r="S160" i="1"/>
  <c r="V158" i="1"/>
  <c r="S156" i="1"/>
  <c r="W156" i="1" s="1"/>
  <c r="S154" i="1"/>
  <c r="V152" i="1"/>
  <c r="V150" i="1"/>
  <c r="V148" i="1"/>
  <c r="V146" i="1"/>
  <c r="V144" i="1"/>
  <c r="S142" i="1"/>
  <c r="W142" i="1" s="1"/>
  <c r="S140" i="1"/>
  <c r="S138" i="1"/>
  <c r="S134" i="1"/>
  <c r="S132" i="1"/>
  <c r="S130" i="1"/>
  <c r="S128" i="1"/>
  <c r="S126" i="1"/>
  <c r="S124" i="1"/>
  <c r="S122" i="1"/>
  <c r="S120" i="1"/>
  <c r="S118" i="1"/>
  <c r="S84" i="1"/>
  <c r="W84" i="1" s="1"/>
  <c r="S82" i="1"/>
  <c r="S80" i="1"/>
  <c r="S78" i="1"/>
  <c r="S76" i="1"/>
  <c r="S74" i="1"/>
  <c r="S72" i="1"/>
  <c r="S70" i="1"/>
  <c r="S68" i="1"/>
  <c r="S67" i="1"/>
  <c r="S65" i="1"/>
  <c r="S63" i="1"/>
  <c r="S61" i="1"/>
  <c r="S59" i="1"/>
  <c r="S58" i="1"/>
  <c r="V58" i="1"/>
  <c r="S57" i="1"/>
  <c r="V57" i="1"/>
  <c r="S56" i="1"/>
  <c r="V56" i="1"/>
  <c r="S55" i="1"/>
  <c r="V55" i="1"/>
  <c r="S54" i="1"/>
  <c r="V54" i="1"/>
  <c r="S53" i="1"/>
  <c r="V53" i="1"/>
  <c r="S52" i="1"/>
  <c r="V52" i="1"/>
  <c r="S51" i="1"/>
  <c r="V51" i="1"/>
  <c r="S50" i="1"/>
  <c r="V50" i="1"/>
  <c r="S49" i="1"/>
  <c r="V49" i="1"/>
  <c r="S48" i="1"/>
  <c r="V48" i="1"/>
  <c r="S47" i="1"/>
  <c r="V47" i="1"/>
  <c r="S45" i="1"/>
  <c r="S43" i="1"/>
  <c r="S41" i="1"/>
  <c r="S39" i="1"/>
  <c r="S37" i="1"/>
  <c r="S35" i="1"/>
  <c r="S33" i="1"/>
  <c r="S31" i="1"/>
  <c r="S29" i="1"/>
  <c r="S28" i="1"/>
  <c r="S26" i="1"/>
  <c r="S24" i="1"/>
  <c r="S22" i="1"/>
  <c r="S20" i="1"/>
  <c r="S19" i="1"/>
  <c r="V19" i="1"/>
  <c r="S18" i="1"/>
  <c r="V18" i="1"/>
  <c r="S17" i="1"/>
  <c r="V17" i="1"/>
  <c r="S16" i="1"/>
  <c r="V16" i="1"/>
  <c r="S15" i="1"/>
  <c r="V15" i="1"/>
  <c r="S14" i="1"/>
  <c r="V14" i="1"/>
  <c r="V13" i="1"/>
  <c r="W13" i="1" s="1"/>
  <c r="X13" i="1" s="1"/>
  <c r="Y13" i="1" s="1"/>
  <c r="V12" i="1"/>
  <c r="W12" i="1" s="1"/>
  <c r="X12" i="1" s="1"/>
  <c r="Y12" i="1" s="1"/>
  <c r="S11" i="1"/>
  <c r="V11" i="1"/>
  <c r="S10" i="1"/>
  <c r="V10" i="1"/>
  <c r="S9" i="1"/>
  <c r="V9" i="1"/>
  <c r="S8" i="1"/>
  <c r="V8" i="1"/>
  <c r="W6" i="1"/>
  <c r="V193" i="1"/>
  <c r="V198" i="1"/>
  <c r="V197" i="1"/>
  <c r="V196" i="1"/>
  <c r="V195" i="1"/>
  <c r="W191" i="1"/>
  <c r="W190" i="1"/>
  <c r="V186" i="1"/>
  <c r="V185" i="1"/>
  <c r="W181" i="1"/>
  <c r="W180" i="1"/>
  <c r="V178" i="1"/>
  <c r="V177" i="1"/>
  <c r="V176" i="1"/>
  <c r="V175" i="1"/>
  <c r="V174" i="1"/>
  <c r="X170" i="1"/>
  <c r="Y170" i="1" s="1"/>
  <c r="W169" i="1"/>
  <c r="V167" i="1"/>
  <c r="W167" i="1" s="1"/>
  <c r="V166" i="1"/>
  <c r="X163" i="1"/>
  <c r="Y163" i="1" s="1"/>
  <c r="V199" i="1"/>
  <c r="W198" i="1"/>
  <c r="W197" i="1"/>
  <c r="W196" i="1"/>
  <c r="W195" i="1"/>
  <c r="V189" i="1"/>
  <c r="W186" i="1"/>
  <c r="W185" i="1"/>
  <c r="W178" i="1"/>
  <c r="W177" i="1"/>
  <c r="W176" i="1"/>
  <c r="W175" i="1"/>
  <c r="W174" i="1"/>
  <c r="W166" i="1"/>
  <c r="R199" i="1"/>
  <c r="S199" i="1" s="1"/>
  <c r="R194" i="1"/>
  <c r="S194" i="1" s="1"/>
  <c r="W194" i="1" s="1"/>
  <c r="R193" i="1"/>
  <c r="S193" i="1" s="1"/>
  <c r="W193" i="1" s="1"/>
  <c r="R192" i="1"/>
  <c r="S192" i="1" s="1"/>
  <c r="W192" i="1" s="1"/>
  <c r="R187" i="1"/>
  <c r="S187" i="1" s="1"/>
  <c r="W187" i="1" s="1"/>
  <c r="R184" i="1"/>
  <c r="S184" i="1" s="1"/>
  <c r="W184" i="1" s="1"/>
  <c r="R183" i="1"/>
  <c r="S183" i="1" s="1"/>
  <c r="W183" i="1" s="1"/>
  <c r="R171" i="1"/>
  <c r="S171" i="1" s="1"/>
  <c r="W171" i="1" s="1"/>
  <c r="R165" i="1"/>
  <c r="S165" i="1" s="1"/>
  <c r="W165" i="1" s="1"/>
  <c r="R164" i="1"/>
  <c r="S164" i="1" s="1"/>
  <c r="W164" i="1" s="1"/>
  <c r="R161" i="1"/>
  <c r="S161" i="1" s="1"/>
  <c r="W161" i="1" s="1"/>
  <c r="R159" i="1"/>
  <c r="S159" i="1" s="1"/>
  <c r="W159" i="1" s="1"/>
  <c r="R157" i="1"/>
  <c r="S157" i="1" s="1"/>
  <c r="W157" i="1" s="1"/>
  <c r="R153" i="1"/>
  <c r="S153" i="1" s="1"/>
  <c r="W153" i="1" s="1"/>
  <c r="R151" i="1"/>
  <c r="S151" i="1" s="1"/>
  <c r="W151" i="1" s="1"/>
  <c r="R149" i="1"/>
  <c r="S149" i="1" s="1"/>
  <c r="W149" i="1" s="1"/>
  <c r="R147" i="1"/>
  <c r="S147" i="1" s="1"/>
  <c r="W147" i="1" s="1"/>
  <c r="R144" i="1"/>
  <c r="S144" i="1" s="1"/>
  <c r="W144" i="1" s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X111" i="1"/>
  <c r="Y111" i="1" s="1"/>
  <c r="X108" i="1"/>
  <c r="Y108" i="1" s="1"/>
  <c r="X107" i="1"/>
  <c r="Y107" i="1" s="1"/>
  <c r="X106" i="1"/>
  <c r="Y106" i="1" s="1"/>
  <c r="X105" i="1"/>
  <c r="Y105" i="1" s="1"/>
  <c r="X104" i="1"/>
  <c r="Y104" i="1" s="1"/>
  <c r="X103" i="1"/>
  <c r="Y103" i="1" s="1"/>
  <c r="X102" i="1"/>
  <c r="Y102" i="1" s="1"/>
  <c r="X101" i="1"/>
  <c r="Y101" i="1" s="1"/>
  <c r="X100" i="1"/>
  <c r="Y100" i="1" s="1"/>
  <c r="X99" i="1"/>
  <c r="Y99" i="1" s="1"/>
  <c r="X98" i="1"/>
  <c r="Y98" i="1" s="1"/>
  <c r="X97" i="1"/>
  <c r="Y97" i="1" s="1"/>
  <c r="X96" i="1"/>
  <c r="Y96" i="1" s="1"/>
  <c r="X95" i="1"/>
  <c r="Y95" i="1" s="1"/>
  <c r="X94" i="1"/>
  <c r="Y94" i="1" s="1"/>
  <c r="X93" i="1"/>
  <c r="Y93" i="1" s="1"/>
  <c r="X92" i="1"/>
  <c r="Y92" i="1" s="1"/>
  <c r="X91" i="1"/>
  <c r="Y91" i="1" s="1"/>
  <c r="X90" i="1"/>
  <c r="Y90" i="1" s="1"/>
  <c r="X89" i="1"/>
  <c r="Y89" i="1" s="1"/>
  <c r="X88" i="1"/>
  <c r="Y88" i="1" s="1"/>
  <c r="X87" i="1"/>
  <c r="Y87" i="1" s="1"/>
  <c r="X86" i="1"/>
  <c r="Y86" i="1" s="1"/>
  <c r="X85" i="1"/>
  <c r="Y85" i="1" s="1"/>
  <c r="R189" i="1"/>
  <c r="S189" i="1" s="1"/>
  <c r="W189" i="1" s="1"/>
  <c r="R188" i="1"/>
  <c r="S188" i="1" s="1"/>
  <c r="W188" i="1" s="1"/>
  <c r="R182" i="1"/>
  <c r="S182" i="1" s="1"/>
  <c r="W182" i="1" s="1"/>
  <c r="R179" i="1"/>
  <c r="S179" i="1" s="1"/>
  <c r="W179" i="1" s="1"/>
  <c r="R173" i="1"/>
  <c r="S173" i="1" s="1"/>
  <c r="W173" i="1" s="1"/>
  <c r="R172" i="1"/>
  <c r="S172" i="1" s="1"/>
  <c r="W172" i="1" s="1"/>
  <c r="R168" i="1"/>
  <c r="S168" i="1" s="1"/>
  <c r="W168" i="1" s="1"/>
  <c r="W160" i="1"/>
  <c r="R158" i="1"/>
  <c r="S158" i="1" s="1"/>
  <c r="W158" i="1" s="1"/>
  <c r="R155" i="1"/>
  <c r="S155" i="1" s="1"/>
  <c r="W155" i="1" s="1"/>
  <c r="W154" i="1"/>
  <c r="R152" i="1"/>
  <c r="S152" i="1" s="1"/>
  <c r="W152" i="1" s="1"/>
  <c r="R150" i="1"/>
  <c r="S150" i="1" s="1"/>
  <c r="W150" i="1" s="1"/>
  <c r="R148" i="1"/>
  <c r="S148" i="1" s="1"/>
  <c r="W148" i="1" s="1"/>
  <c r="R146" i="1"/>
  <c r="S146" i="1" s="1"/>
  <c r="W146" i="1" s="1"/>
  <c r="X162" i="1"/>
  <c r="Y162" i="1" s="1"/>
  <c r="X156" i="1"/>
  <c r="Y156" i="1" s="1"/>
  <c r="X145" i="1"/>
  <c r="Y145" i="1" s="1"/>
  <c r="X143" i="1"/>
  <c r="Y143" i="1" s="1"/>
  <c r="X142" i="1"/>
  <c r="Y142" i="1" s="1"/>
  <c r="X84" i="1"/>
  <c r="Y84" i="1" s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X7" i="1"/>
  <c r="Y7" i="1" s="1"/>
  <c r="X6" i="1"/>
  <c r="Y6" i="1" s="1"/>
  <c r="Q5" i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T5" i="1" s="1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" i="3"/>
  <c r="W113" i="1" l="1"/>
  <c r="X113" i="1" s="1"/>
  <c r="Y113" i="1" s="1"/>
  <c r="W114" i="1"/>
  <c r="X114" i="1" s="1"/>
  <c r="Y114" i="1" s="1"/>
  <c r="W115" i="1"/>
  <c r="X115" i="1" s="1"/>
  <c r="Y115" i="1" s="1"/>
  <c r="W116" i="1"/>
  <c r="X116" i="1" s="1"/>
  <c r="Y116" i="1" s="1"/>
  <c r="W199" i="1"/>
  <c r="W8" i="1"/>
  <c r="X8" i="1" s="1"/>
  <c r="Y8" i="1" s="1"/>
  <c r="W9" i="1"/>
  <c r="X9" i="1" s="1"/>
  <c r="Y9" i="1" s="1"/>
  <c r="W10" i="1"/>
  <c r="X10" i="1" s="1"/>
  <c r="Y10" i="1" s="1"/>
  <c r="W11" i="1"/>
  <c r="X11" i="1" s="1"/>
  <c r="Y11" i="1" s="1"/>
  <c r="W14" i="1"/>
  <c r="X14" i="1" s="1"/>
  <c r="Y14" i="1" s="1"/>
  <c r="W15" i="1"/>
  <c r="X15" i="1" s="1"/>
  <c r="Y15" i="1" s="1"/>
  <c r="W16" i="1"/>
  <c r="X16" i="1" s="1"/>
  <c r="Y16" i="1" s="1"/>
  <c r="W17" i="1"/>
  <c r="X17" i="1" s="1"/>
  <c r="Y17" i="1" s="1"/>
  <c r="W18" i="1"/>
  <c r="X18" i="1" s="1"/>
  <c r="Y18" i="1" s="1"/>
  <c r="W19" i="1"/>
  <c r="X19" i="1" s="1"/>
  <c r="Y19" i="1" s="1"/>
  <c r="W47" i="1"/>
  <c r="X47" i="1" s="1"/>
  <c r="Y47" i="1" s="1"/>
  <c r="W48" i="1"/>
  <c r="X48" i="1" s="1"/>
  <c r="Y48" i="1" s="1"/>
  <c r="W49" i="1"/>
  <c r="X49" i="1" s="1"/>
  <c r="Y49" i="1" s="1"/>
  <c r="W50" i="1"/>
  <c r="X50" i="1" s="1"/>
  <c r="Y50" i="1" s="1"/>
  <c r="W51" i="1"/>
  <c r="X51" i="1" s="1"/>
  <c r="Y51" i="1" s="1"/>
  <c r="W52" i="1"/>
  <c r="X52" i="1" s="1"/>
  <c r="Y52" i="1" s="1"/>
  <c r="W53" i="1"/>
  <c r="X53" i="1" s="1"/>
  <c r="Y53" i="1" s="1"/>
  <c r="W54" i="1"/>
  <c r="X54" i="1" s="1"/>
  <c r="Y54" i="1" s="1"/>
  <c r="W55" i="1"/>
  <c r="X55" i="1" s="1"/>
  <c r="Y55" i="1" s="1"/>
  <c r="W56" i="1"/>
  <c r="X56" i="1" s="1"/>
  <c r="Y56" i="1" s="1"/>
  <c r="W57" i="1"/>
  <c r="X57" i="1" s="1"/>
  <c r="Y57" i="1" s="1"/>
  <c r="W58" i="1"/>
  <c r="X58" i="1" s="1"/>
  <c r="Y58" i="1" s="1"/>
  <c r="X23" i="1"/>
  <c r="Y23" i="1" s="1"/>
  <c r="X27" i="1"/>
  <c r="Y27" i="1" s="1"/>
  <c r="X33" i="1"/>
  <c r="Y33" i="1" s="1"/>
  <c r="X59" i="1"/>
  <c r="Y59" i="1" s="1"/>
  <c r="X63" i="1"/>
  <c r="Y63" i="1" s="1"/>
  <c r="X67" i="1"/>
  <c r="Y67" i="1" s="1"/>
  <c r="X73" i="1"/>
  <c r="Y73" i="1" s="1"/>
  <c r="X77" i="1"/>
  <c r="Y77" i="1" s="1"/>
  <c r="X146" i="1"/>
  <c r="Y146" i="1" s="1"/>
  <c r="X158" i="1"/>
  <c r="Y158" i="1" s="1"/>
  <c r="X179" i="1"/>
  <c r="Y179" i="1" s="1"/>
  <c r="X20" i="1"/>
  <c r="Y20" i="1" s="1"/>
  <c r="X22" i="1"/>
  <c r="Y22" i="1" s="1"/>
  <c r="X24" i="1"/>
  <c r="Y24" i="1" s="1"/>
  <c r="X26" i="1"/>
  <c r="Y26" i="1" s="1"/>
  <c r="X28" i="1"/>
  <c r="Y28" i="1" s="1"/>
  <c r="X30" i="1"/>
  <c r="Y30" i="1" s="1"/>
  <c r="X32" i="1"/>
  <c r="Y32" i="1" s="1"/>
  <c r="X34" i="1"/>
  <c r="Y34" i="1" s="1"/>
  <c r="X36" i="1"/>
  <c r="Y36" i="1" s="1"/>
  <c r="X38" i="1"/>
  <c r="Y38" i="1" s="1"/>
  <c r="X40" i="1"/>
  <c r="Y40" i="1" s="1"/>
  <c r="X42" i="1"/>
  <c r="Y42" i="1" s="1"/>
  <c r="X44" i="1"/>
  <c r="Y44" i="1" s="1"/>
  <c r="X46" i="1"/>
  <c r="Y46" i="1" s="1"/>
  <c r="X60" i="1"/>
  <c r="Y60" i="1" s="1"/>
  <c r="X62" i="1"/>
  <c r="Y62" i="1" s="1"/>
  <c r="X64" i="1"/>
  <c r="Y64" i="1" s="1"/>
  <c r="X66" i="1"/>
  <c r="Y66" i="1" s="1"/>
  <c r="X68" i="1"/>
  <c r="Y68" i="1" s="1"/>
  <c r="X70" i="1"/>
  <c r="Y70" i="1" s="1"/>
  <c r="X72" i="1"/>
  <c r="Y72" i="1" s="1"/>
  <c r="X74" i="1"/>
  <c r="Y74" i="1" s="1"/>
  <c r="X76" i="1"/>
  <c r="Y76" i="1" s="1"/>
  <c r="X78" i="1"/>
  <c r="Y78" i="1" s="1"/>
  <c r="X80" i="1"/>
  <c r="Y80" i="1" s="1"/>
  <c r="X82" i="1"/>
  <c r="Y82" i="1" s="1"/>
  <c r="X148" i="1"/>
  <c r="Y148" i="1" s="1"/>
  <c r="X152" i="1"/>
  <c r="Y152" i="1" s="1"/>
  <c r="X155" i="1"/>
  <c r="Y155" i="1" s="1"/>
  <c r="X160" i="1"/>
  <c r="Y160" i="1" s="1"/>
  <c r="X168" i="1"/>
  <c r="Y168" i="1" s="1"/>
  <c r="X173" i="1"/>
  <c r="Y173" i="1" s="1"/>
  <c r="X182" i="1"/>
  <c r="Y182" i="1" s="1"/>
  <c r="X189" i="1"/>
  <c r="Y189" i="1" s="1"/>
  <c r="X118" i="1"/>
  <c r="Y118" i="1" s="1"/>
  <c r="X120" i="1"/>
  <c r="Y120" i="1" s="1"/>
  <c r="X122" i="1"/>
  <c r="Y122" i="1" s="1"/>
  <c r="X124" i="1"/>
  <c r="Y124" i="1" s="1"/>
  <c r="X126" i="1"/>
  <c r="Y126" i="1" s="1"/>
  <c r="X128" i="1"/>
  <c r="Y128" i="1" s="1"/>
  <c r="X130" i="1"/>
  <c r="Y130" i="1" s="1"/>
  <c r="X132" i="1"/>
  <c r="Y132" i="1" s="1"/>
  <c r="X134" i="1"/>
  <c r="Y134" i="1" s="1"/>
  <c r="X136" i="1"/>
  <c r="Y136" i="1" s="1"/>
  <c r="X138" i="1"/>
  <c r="Y138" i="1" s="1"/>
  <c r="X140" i="1"/>
  <c r="Y140" i="1" s="1"/>
  <c r="X147" i="1"/>
  <c r="Y147" i="1" s="1"/>
  <c r="X151" i="1"/>
  <c r="Y151" i="1" s="1"/>
  <c r="X159" i="1"/>
  <c r="Y159" i="1" s="1"/>
  <c r="X164" i="1"/>
  <c r="Y164" i="1" s="1"/>
  <c r="X171" i="1"/>
  <c r="Y171" i="1" s="1"/>
  <c r="X184" i="1"/>
  <c r="Y184" i="1" s="1"/>
  <c r="X192" i="1"/>
  <c r="Y192" i="1" s="1"/>
  <c r="X194" i="1"/>
  <c r="Y194" i="1" s="1"/>
  <c r="X166" i="1"/>
  <c r="Y166" i="1" s="1"/>
  <c r="X174" i="1"/>
  <c r="Y174" i="1" s="1"/>
  <c r="X176" i="1"/>
  <c r="Y176" i="1" s="1"/>
  <c r="X178" i="1"/>
  <c r="Y178" i="1" s="1"/>
  <c r="X186" i="1"/>
  <c r="Y186" i="1" s="1"/>
  <c r="X195" i="1"/>
  <c r="Y195" i="1" s="1"/>
  <c r="X197" i="1"/>
  <c r="Y197" i="1" s="1"/>
  <c r="X181" i="1"/>
  <c r="Y181" i="1" s="1"/>
  <c r="X191" i="1"/>
  <c r="Y191" i="1" s="1"/>
  <c r="X21" i="1"/>
  <c r="Y21" i="1" s="1"/>
  <c r="X25" i="1"/>
  <c r="Y25" i="1" s="1"/>
  <c r="X29" i="1"/>
  <c r="Y29" i="1" s="1"/>
  <c r="X31" i="1"/>
  <c r="Y31" i="1" s="1"/>
  <c r="X35" i="1"/>
  <c r="Y35" i="1" s="1"/>
  <c r="X37" i="1"/>
  <c r="Y37" i="1" s="1"/>
  <c r="X39" i="1"/>
  <c r="Y39" i="1" s="1"/>
  <c r="X41" i="1"/>
  <c r="Y41" i="1" s="1"/>
  <c r="X43" i="1"/>
  <c r="Y43" i="1" s="1"/>
  <c r="X45" i="1"/>
  <c r="Y45" i="1" s="1"/>
  <c r="X61" i="1"/>
  <c r="Y61" i="1" s="1"/>
  <c r="X65" i="1"/>
  <c r="Y65" i="1" s="1"/>
  <c r="X69" i="1"/>
  <c r="Y69" i="1" s="1"/>
  <c r="X71" i="1"/>
  <c r="Y71" i="1" s="1"/>
  <c r="X75" i="1"/>
  <c r="Y75" i="1" s="1"/>
  <c r="X79" i="1"/>
  <c r="Y79" i="1" s="1"/>
  <c r="X81" i="1"/>
  <c r="Y81" i="1" s="1"/>
  <c r="X83" i="1"/>
  <c r="Y83" i="1" s="1"/>
  <c r="X150" i="1"/>
  <c r="Y150" i="1" s="1"/>
  <c r="X154" i="1"/>
  <c r="Y154" i="1" s="1"/>
  <c r="X172" i="1"/>
  <c r="Y172" i="1" s="1"/>
  <c r="X188" i="1"/>
  <c r="Y188" i="1" s="1"/>
  <c r="X117" i="1"/>
  <c r="Y117" i="1" s="1"/>
  <c r="X119" i="1"/>
  <c r="Y119" i="1" s="1"/>
  <c r="X121" i="1"/>
  <c r="Y121" i="1" s="1"/>
  <c r="X123" i="1"/>
  <c r="Y123" i="1" s="1"/>
  <c r="X125" i="1"/>
  <c r="Y125" i="1" s="1"/>
  <c r="X127" i="1"/>
  <c r="Y127" i="1" s="1"/>
  <c r="X129" i="1"/>
  <c r="Y129" i="1" s="1"/>
  <c r="X131" i="1"/>
  <c r="Y131" i="1" s="1"/>
  <c r="X133" i="1"/>
  <c r="Y133" i="1" s="1"/>
  <c r="X135" i="1"/>
  <c r="Y135" i="1" s="1"/>
  <c r="X137" i="1"/>
  <c r="Y137" i="1" s="1"/>
  <c r="X139" i="1"/>
  <c r="Y139" i="1" s="1"/>
  <c r="X141" i="1"/>
  <c r="Y141" i="1" s="1"/>
  <c r="X144" i="1"/>
  <c r="Y144" i="1" s="1"/>
  <c r="X149" i="1"/>
  <c r="Y149" i="1" s="1"/>
  <c r="X153" i="1"/>
  <c r="Y153" i="1" s="1"/>
  <c r="X157" i="1"/>
  <c r="Y157" i="1" s="1"/>
  <c r="X161" i="1"/>
  <c r="Y161" i="1" s="1"/>
  <c r="X165" i="1"/>
  <c r="Y165" i="1" s="1"/>
  <c r="X183" i="1"/>
  <c r="Y183" i="1" s="1"/>
  <c r="X187" i="1"/>
  <c r="Y187" i="1" s="1"/>
  <c r="X193" i="1"/>
  <c r="Y193" i="1" s="1"/>
  <c r="X199" i="1"/>
  <c r="Y199" i="1" s="1"/>
  <c r="X167" i="1"/>
  <c r="Y167" i="1" s="1"/>
  <c r="X175" i="1"/>
  <c r="Y175" i="1" s="1"/>
  <c r="X177" i="1"/>
  <c r="Y177" i="1" s="1"/>
  <c r="X185" i="1"/>
  <c r="Y185" i="1" s="1"/>
  <c r="X196" i="1"/>
  <c r="Y196" i="1" s="1"/>
  <c r="X198" i="1"/>
  <c r="Y198" i="1" s="1"/>
  <c r="X169" i="1"/>
  <c r="Y169" i="1" s="1"/>
  <c r="X180" i="1"/>
  <c r="Y180" i="1" s="1"/>
  <c r="X190" i="1"/>
  <c r="Y190" i="1" s="1"/>
  <c r="R5" i="1"/>
  <c r="S5" i="1" s="1"/>
  <c r="U5" i="1"/>
  <c r="V5" i="1" s="1"/>
  <c r="W5" i="1" l="1"/>
  <c r="X5" i="1" l="1"/>
  <c r="Y5" i="1" s="1"/>
  <c r="E2" i="1" l="1"/>
  <c r="C1" i="1"/>
  <c r="E1" i="1"/>
  <c r="C2" i="1"/>
</calcChain>
</file>

<file path=xl/connections.xml><?xml version="1.0" encoding="utf-8"?>
<connections xmlns="http://schemas.openxmlformats.org/spreadsheetml/2006/main">
  <connection id="1" name="Gleitzeit" type="6" refreshedVersion="2" background="1" saveData="1">
    <textPr sourceFile="C:\Dateien Excel\Musterdateien Buch\Kap_06_neu\Beispieldateien_neu\Gleitzeit.txt" decimal="," thousands=".">
      <textFields count="4">
        <textField/>
        <textField/>
        <textField/>
        <textField/>
      </textFields>
    </textPr>
  </connection>
  <connection id="2" name="Jahresbrutto" type="6" refreshedVersion="2" background="1" saveData="1">
    <textPr sourceFile="C:\Dateien Excel\Musterdateien Buch\Kap_06_neu\Beispieldateien_neu\Jahresbrutto.txt" decimal="," thousands=".">
      <textFields count="4">
        <textField/>
        <textField/>
        <textField/>
        <textField/>
      </textFields>
    </textPr>
  </connection>
  <connection id="3" name="Rohdaten" type="6" refreshedVersion="4" background="1" saveData="1">
    <textPr sourceFile="C:\EiP3\Beispieldateien 06\Rohdaten.txt" decimal="," thousands=".">
      <textFields count="25">
        <textField/>
        <textField/>
        <textField/>
        <textField type="skip"/>
        <textField type="skip"/>
        <textField type="skip"/>
        <textField type="skip"/>
        <textField/>
        <textField/>
        <textField/>
        <textField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 type="skip"/>
        <textField/>
        <textField/>
        <textField/>
      </textFields>
    </textPr>
  </connection>
  <connection id="4" name="Urlaub" type="6" refreshedVersion="2" background="1" saveData="1">
    <textPr sourceFile="C:\Dateien Excel\Musterdateien Buch\Kap_06_neu\Beispieldateien_neu\Urlaub.txt" decimal="," thousands=".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<sst xmlns="http://schemas.openxmlformats.org/spreadsheetml/2006/main" count="2811" uniqueCount="407">
  <si>
    <t>PrsNr</t>
  </si>
  <si>
    <t>Vorname</t>
  </si>
  <si>
    <t>Name</t>
  </si>
  <si>
    <t>Abteilung</t>
  </si>
  <si>
    <t>Kostenstelle</t>
  </si>
  <si>
    <t>KSt_lang</t>
  </si>
  <si>
    <t>Vorgesetzter</t>
  </si>
  <si>
    <t>GdB</t>
  </si>
  <si>
    <t>Tariftyp</t>
  </si>
  <si>
    <t>IRWAZ</t>
  </si>
  <si>
    <t>Tarifgruppe</t>
  </si>
  <si>
    <t>Tarifstufe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</si>
  <si>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</si>
  <si>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</si>
  <si>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</si>
  <si>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</si>
  <si>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</si>
  <si>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</si>
  <si>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</si>
  <si>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</si>
  <si>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</si>
  <si>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</si>
  <si>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</si>
  <si>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</si>
  <si>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</si>
  <si>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</si>
  <si>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</si>
  <si>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</si>
  <si>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EG05</t>
  </si>
  <si>
    <t>Christiane</t>
  </si>
  <si>
    <t>Altmeyer</t>
  </si>
  <si>
    <t>WI</t>
  </si>
  <si>
    <t>Versuchswerkstatt Lager</t>
  </si>
  <si>
    <t>Fandrich</t>
  </si>
  <si>
    <t>Birgit</t>
  </si>
  <si>
    <t>Appel</t>
  </si>
  <si>
    <t>GF</t>
  </si>
  <si>
    <t>Geschäftsleitung</t>
  </si>
  <si>
    <t>Konrad</t>
  </si>
  <si>
    <t>Bernhard</t>
  </si>
  <si>
    <t>Backes</t>
  </si>
  <si>
    <t>AB</t>
  </si>
  <si>
    <t>Vertrieb</t>
  </si>
  <si>
    <t>Aufdermauer</t>
  </si>
  <si>
    <t>EG03</t>
  </si>
  <si>
    <t>Domenico</t>
  </si>
  <si>
    <t>Bagheri</t>
  </si>
  <si>
    <t>HR</t>
  </si>
  <si>
    <t>Personal</t>
  </si>
  <si>
    <t>Paatz</t>
  </si>
  <si>
    <t>EG12</t>
  </si>
  <si>
    <t>bz_36</t>
  </si>
  <si>
    <t>Bernd</t>
  </si>
  <si>
    <t>Bamberger</t>
  </si>
  <si>
    <t>AT</t>
  </si>
  <si>
    <t>Claus</t>
  </si>
  <si>
    <t>Barich</t>
  </si>
  <si>
    <t>EG08</t>
  </si>
  <si>
    <t>Dirk</t>
  </si>
  <si>
    <t>Battista</t>
  </si>
  <si>
    <t>Dietrich</t>
  </si>
  <si>
    <t>Bauermeister</t>
  </si>
  <si>
    <t>NG</t>
  </si>
  <si>
    <t>Versand</t>
  </si>
  <si>
    <t>Baumgärtel</t>
  </si>
  <si>
    <t>ON</t>
  </si>
  <si>
    <t>Versuchswerkstatt</t>
  </si>
  <si>
    <t>Jülich</t>
  </si>
  <si>
    <t>Denise</t>
  </si>
  <si>
    <t>Becker</t>
  </si>
  <si>
    <t>EG11</t>
  </si>
  <si>
    <t>Anette</t>
  </si>
  <si>
    <t>Behles</t>
  </si>
  <si>
    <t>Lager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</si>
  <si>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</si>
  <si>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</si>
  <si>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</si>
  <si>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</si>
  <si>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</si>
  <si>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</si>
  <si>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</si>
  <si>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</si>
  <si>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</si>
  <si>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Geschäftsbereichsleitung</t>
  </si>
  <si>
    <t>Friedrich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</si>
  <si>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</si>
  <si>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</si>
  <si>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</si>
  <si>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</si>
  <si>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</si>
  <si>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</si>
  <si>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</si>
  <si>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</si>
  <si>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</si>
  <si>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</si>
  <si>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</si>
  <si>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</si>
  <si>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EDV</t>
  </si>
  <si>
    <t>Hansen</t>
  </si>
  <si>
    <t>Boris</t>
  </si>
  <si>
    <t>Bolling</t>
  </si>
  <si>
    <t>Bosch</t>
  </si>
  <si>
    <t>EG13</t>
  </si>
  <si>
    <t>nd_36</t>
  </si>
  <si>
    <t>Brandt</t>
  </si>
  <si>
    <t>Kunze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</si>
  <si>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</si>
  <si>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</si>
  <si>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</si>
  <si>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</si>
  <si>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</si>
  <si>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</si>
  <si>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</si>
  <si>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</si>
  <si>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</si>
  <si>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</si>
  <si>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Einkauf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</si>
  <si>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</si>
  <si>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</si>
  <si>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</si>
  <si>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</si>
  <si>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</si>
  <si>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</si>
  <si>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</si>
  <si>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</si>
  <si>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</si>
  <si>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</si>
  <si>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</si>
  <si>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</si>
  <si>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</si>
  <si>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</si>
  <si>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</si>
  <si>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</si>
  <si>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</si>
  <si>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</si>
  <si>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</si>
  <si>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</si>
  <si>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</si>
  <si>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</si>
  <si>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</si>
  <si>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</si>
  <si>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</si>
  <si>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</si>
  <si>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</si>
  <si>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</si>
  <si>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</si>
  <si>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</si>
  <si>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</si>
  <si>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</si>
  <si>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</si>
  <si>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</si>
  <si>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</si>
  <si>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</si>
  <si>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</si>
  <si>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</si>
  <si>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</si>
  <si>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</si>
  <si>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</si>
  <si>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</si>
  <si>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</si>
  <si>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</si>
  <si>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</si>
  <si>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</si>
  <si>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</si>
  <si>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</si>
  <si>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</si>
  <si>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</si>
  <si>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</si>
  <si>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</si>
  <si>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</si>
  <si>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</si>
  <si>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Christoph</t>
  </si>
  <si>
    <t>Erhardt</t>
  </si>
  <si>
    <t>Albrecht</t>
  </si>
  <si>
    <t>Ermisch</t>
  </si>
  <si>
    <t>DG</t>
  </si>
  <si>
    <t>Wickelei</t>
  </si>
  <si>
    <t>Jeschke</t>
  </si>
  <si>
    <t>Edgard</t>
  </si>
  <si>
    <t>Frederich</t>
  </si>
  <si>
    <t>Anke</t>
  </si>
  <si>
    <t>Fuchs</t>
  </si>
  <si>
    <t>bz_18</t>
  </si>
  <si>
    <t>Fürsch</t>
  </si>
  <si>
    <t>US</t>
  </si>
  <si>
    <t>Forschung &amp; Entwicklung</t>
  </si>
  <si>
    <t>Melillo</t>
  </si>
  <si>
    <t>nd_12</t>
  </si>
  <si>
    <t>Galette</t>
  </si>
  <si>
    <t>STH</t>
  </si>
  <si>
    <t>Mechanische Fertigung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</si>
  <si>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</si>
  <si>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</si>
  <si>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</si>
  <si>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</si>
  <si>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</si>
  <si>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</si>
  <si>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</si>
  <si>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</si>
  <si>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</si>
  <si>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</si>
  <si>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</si>
  <si>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</si>
  <si>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</si>
  <si>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</si>
  <si>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</si>
  <si>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</si>
  <si>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</si>
  <si>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</si>
  <si>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Marketing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</si>
  <si>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</si>
  <si>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</si>
  <si>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</si>
  <si>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</si>
  <si>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</si>
  <si>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</si>
  <si>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</si>
  <si>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</si>
  <si>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</si>
  <si>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</si>
  <si>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</si>
  <si>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</si>
  <si>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</si>
  <si>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</si>
  <si>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</si>
  <si>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</si>
  <si>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</si>
  <si>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</si>
  <si>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</si>
  <si>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</si>
  <si>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</si>
  <si>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AJ1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</si>
  <si>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</si>
  <si>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</si>
  <si>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</si>
  <si>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</si>
  <si>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</si>
  <si>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</si>
  <si>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</si>
  <si>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</si>
  <si>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</si>
  <si>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</si>
  <si>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</si>
  <si>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</si>
  <si>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</si>
  <si>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</si>
  <si>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</si>
  <si>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</si>
  <si>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</si>
  <si>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</si>
  <si>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</si>
  <si>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</si>
  <si>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</si>
  <si>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</si>
  <si>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</si>
  <si>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</si>
  <si>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</si>
  <si>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</si>
  <si>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</si>
  <si>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</si>
  <si>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AJ2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</si>
  <si>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</si>
  <si>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</si>
  <si>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</si>
  <si>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</si>
  <si>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</si>
  <si>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</si>
  <si>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</si>
  <si>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</si>
  <si>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</si>
  <si>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</si>
  <si>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</si>
  <si>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</si>
  <si>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</si>
  <si>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</si>
  <si>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</si>
  <si>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</si>
  <si>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</si>
  <si>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</si>
  <si>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</si>
  <si>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</si>
  <si>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</si>
  <si>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</si>
  <si>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</si>
  <si>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</si>
  <si>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</si>
  <si>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</si>
  <si>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</si>
  <si>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</si>
  <si>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</si>
  <si>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</si>
  <si>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</si>
  <si>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</si>
  <si>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</si>
  <si>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</si>
  <si>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</si>
  <si>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</si>
  <si>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</si>
  <si>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</si>
  <si>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</si>
  <si>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</si>
  <si>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</si>
  <si>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</si>
  <si>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</si>
  <si>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</si>
  <si>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</si>
  <si>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</si>
  <si>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</si>
  <si>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</si>
  <si>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</si>
  <si>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</si>
  <si>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</si>
  <si>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</si>
  <si>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</si>
  <si>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</si>
  <si>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</si>
  <si>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</si>
  <si>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</si>
  <si>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</si>
  <si>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</si>
  <si>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</si>
  <si>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</si>
  <si>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</si>
  <si>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</si>
  <si>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</si>
  <si>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</si>
  <si>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</si>
  <si>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</si>
  <si>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</si>
  <si>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</si>
  <si>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</si>
  <si>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</si>
  <si>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</si>
  <si>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</si>
  <si>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</si>
  <si>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</si>
  <si>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</si>
  <si>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</si>
  <si>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</si>
  <si>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</si>
  <si>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</si>
  <si>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</si>
  <si>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</si>
  <si>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</si>
  <si>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</si>
  <si>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</si>
  <si>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</si>
  <si>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</si>
  <si>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</si>
  <si>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</si>
  <si>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</si>
  <si>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</si>
  <si>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Nachname</t>
  </si>
  <si>
    <t>Resturlaub</t>
  </si>
  <si>
    <t>Wölfel</t>
  </si>
  <si>
    <t>Bastian</t>
  </si>
  <si>
    <t>Blank</t>
  </si>
  <si>
    <t>Hotop</t>
  </si>
  <si>
    <t>Knaflic</t>
  </si>
  <si>
    <t>Krakow</t>
  </si>
  <si>
    <t>Reinart-Lissmann</t>
  </si>
  <si>
    <t>Derek</t>
  </si>
  <si>
    <t>Dietmar</t>
  </si>
  <si>
    <t>Bertina</t>
  </si>
  <si>
    <t>Tageswert</t>
  </si>
  <si>
    <t>Betrag RU</t>
  </si>
  <si>
    <t>Monats-entgelt</t>
  </si>
  <si>
    <t>Tagesfaktor:</t>
  </si>
  <si>
    <t>Gleitzeitsaldo</t>
  </si>
  <si>
    <t>Gleitzeit neu</t>
  </si>
  <si>
    <t>Gleitzeit-stand</t>
  </si>
  <si>
    <t>Stunden-wert</t>
  </si>
  <si>
    <t>Betrag GZ</t>
  </si>
  <si>
    <t>Wochenfaktor:</t>
  </si>
  <si>
    <t>Gesamt-betrag</t>
  </si>
  <si>
    <t>Gesamtbrutto Dezember</t>
  </si>
  <si>
    <t>Beitragssätze / AG-Anteile</t>
  </si>
  <si>
    <t>KV &amp; PV</t>
  </si>
  <si>
    <t>RV &amp; AV</t>
  </si>
  <si>
    <t>InsolvUmlage</t>
  </si>
  <si>
    <t>BBG W</t>
  </si>
  <si>
    <t>BBG O</t>
  </si>
  <si>
    <t>SV-Beitrag</t>
  </si>
  <si>
    <t>Gesamt-rückstellung</t>
  </si>
  <si>
    <t>Gesamtsumme:</t>
  </si>
  <si>
    <t>Durchschnittsbetrag:</t>
  </si>
  <si>
    <t>Anteil in €</t>
  </si>
  <si>
    <t>Anteil in %</t>
  </si>
  <si>
    <t>Gesamtergebnis</t>
  </si>
  <si>
    <t>(Alle)</t>
  </si>
  <si>
    <t>Summe von Gleitzeitstand</t>
  </si>
  <si>
    <t>0-20</t>
  </si>
  <si>
    <t>20-40</t>
  </si>
  <si>
    <t>40-60</t>
  </si>
  <si>
    <t>60-80</t>
  </si>
  <si>
    <t>80-100</t>
  </si>
  <si>
    <t>&gt;100</t>
  </si>
  <si>
    <t>Gleitzeitstand</t>
  </si>
  <si>
    <t>Urlaubsanspruch</t>
  </si>
  <si>
    <t>Strauß</t>
  </si>
  <si>
    <t>AJ3</t>
  </si>
  <si>
    <t>Zeilenbeschriftungen</t>
  </si>
  <si>
    <t>durchschn. Gleitzeitstand</t>
  </si>
  <si>
    <t>durchschn. Kosten pro Gleitzeitstunde</t>
  </si>
  <si>
    <t>Summe der Gleitzeit Rückstellungen</t>
  </si>
  <si>
    <t>Anteil der Rückstellungen</t>
  </si>
  <si>
    <t>Anzahl von PrsNr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</si>
</sst>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%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10" fontId="0" fillId="0" borderId="0" xfId="0" applyNumberFormat="1"/>
    <xf numFmtId="0" fontId="4" fillId="4" borderId="0" xfId="0" applyFont="1" applyFill="1" applyAlignment="1">
      <alignment horizontal="right"/>
    </xf>
    <xf numFmtId="0" fontId="4" fillId="4" borderId="0" xfId="0" applyFont="1" applyFill="1"/>
    <xf numFmtId="0" fontId="5" fillId="0" borderId="0" xfId="0" applyFont="1"/>
    <xf numFmtId="0" fontId="6" fillId="5" borderId="0" xfId="0" applyFont="1" applyFill="1" applyBorder="1"/>
    <xf numFmtId="0" fontId="7" fillId="5" borderId="0" xfId="0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center"/>
    </xf>
    <xf numFmtId="165" fontId="6" fillId="5" borderId="0" xfId="0" applyNumberFormat="1" applyFont="1" applyFill="1" applyBorder="1"/>
    <xf numFmtId="44" fontId="6" fillId="5" borderId="0" xfId="1" applyFont="1" applyFill="1" applyBorder="1" applyAlignment="1">
      <alignment horizontal="center"/>
    </xf>
    <xf numFmtId="10" fontId="6" fillId="5" borderId="0" xfId="2" applyNumberFormat="1" applyFont="1" applyFill="1" applyBorder="1"/>
    <xf numFmtId="44" fontId="6" fillId="5" borderId="0" xfId="3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8" fillId="0" borderId="0" xfId="0" applyFont="1"/>
    <xf numFmtId="8" fontId="8" fillId="0" borderId="0" xfId="0" applyNumberFormat="1" applyFont="1"/>
    <xf numFmtId="0" fontId="8" fillId="2" borderId="0" xfId="0" applyFont="1" applyFill="1"/>
    <xf numFmtId="0" fontId="8" fillId="3" borderId="0" xfId="0" applyFont="1" applyFill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NumberFormat="1" applyFont="1"/>
    <xf numFmtId="164" fontId="8" fillId="0" borderId="0" xfId="0" applyNumberFormat="1" applyFont="1"/>
    <xf numFmtId="164" fontId="8" fillId="0" borderId="0" xfId="0" applyNumberFormat="1" applyFont="1" applyAlignment="1"/>
    <xf numFmtId="164" fontId="8" fillId="0" borderId="0" xfId="0" applyNumberFormat="1" applyFont="1" applyAlignment="1">
      <alignment horizontal="right"/>
    </xf>
    <xf numFmtId="10" fontId="6" fillId="5" borderId="0" xfId="0" applyNumberFormat="1" applyFont="1" applyFill="1" applyBorder="1"/>
    <xf numFmtId="0" fontId="9" fillId="5" borderId="0" xfId="0" applyFont="1" applyFill="1"/>
    <xf numFmtId="0" fontId="9" fillId="5" borderId="0" xfId="0" applyFont="1" applyFill="1" applyAlignment="1">
      <alignment horizontal="right"/>
    </xf>
    <xf numFmtId="164" fontId="9" fillId="5" borderId="0" xfId="0" applyNumberFormat="1" applyFont="1" applyFill="1"/>
    <xf numFmtId="10" fontId="9" fillId="5" borderId="0" xfId="0" applyNumberFormat="1" applyFont="1" applyFill="1"/>
    <xf numFmtId="0" fontId="9" fillId="6" borderId="0" xfId="0" applyFont="1" applyFill="1" applyAlignment="1">
      <alignment vertical="center"/>
    </xf>
    <xf numFmtId="0" fontId="9" fillId="6" borderId="0" xfId="0" applyFont="1" applyFill="1" applyAlignment="1">
      <alignment vertical="center" wrapText="1"/>
    </xf>
    <xf numFmtId="0" fontId="9" fillId="7" borderId="0" xfId="0" applyFont="1" applyFill="1" applyAlignment="1">
      <alignment vertical="center" wrapText="1"/>
    </xf>
    <xf numFmtId="0" fontId="9" fillId="7" borderId="0" xfId="0" applyFont="1" applyFill="1" applyAlignment="1">
      <alignment vertical="center"/>
    </xf>
    <xf numFmtId="2" fontId="0" fillId="0" borderId="0" xfId="0" applyNumberFormat="1"/>
    <xf numFmtId="164" fontId="0" fillId="0" borderId="0" xfId="0" applyNumberFormat="1"/>
    <xf numFmtId="0" fontId="1" fillId="0" borderId="0" xfId="4"/>
    <xf numFmtId="0" fontId="1" fillId="0" borderId="0" xfId="4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pivotButton="1" applyAlignment="1">
      <alignment horizontal="left"/>
    </xf>
  </cellXfs>
  <cellStyles count="5">
    <cellStyle name="Euro" xfId="1"/>
    <cellStyle name="Prozent" xfId="2" builtinId="5"/>
    <cellStyle name="Standard" xfId="0" builtinId="0"/>
    <cellStyle name="Standard 2" xfId="4"/>
    <cellStyle name="Währung" xfId="3" builtinId="4"/>
  </cellStyles>
  <dxfs count="10">
    <dxf>
      <numFmt numFmtId="2" formatCode="0.00"/>
    </dxf>
    <dxf>
      <numFmt numFmtId="2" formatCode="0.00"/>
    </dxf>
    <dxf>
      <numFmt numFmtId="164" formatCode="#,##0.00\ &quot;€&quot;"/>
    </dxf>
    <dxf>
      <numFmt numFmtId="14" formatCode="0.00%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horizontal="center" readingOrder="0"/>
    </dxf>
    <dxf>
      <alignment horizontal="lef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onnections" Target="connection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[Rückstellung_Gesamt.xlsx]Pivot 2 - Verteilungsanalyse!PivotTable1</c:name>
    <c:fmtId val="4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2 - Verteilungsanalyse'!$B$3:$B$4</c:f>
              <c:strCache>
                <c:ptCount val="1"/>
                <c:pt idx="0">
                  <c:v>0-20</c:v>
                </c:pt>
              </c:strCache>
            </c:strRef>
          </c:tx>
          <c:invertIfNegative val="0"/>
          <c:cat>
            <c:strRef>
              <c:f>'Pivot 2 - Verteilungsanalyse'!$A$5:$A$26</c:f>
              <c:strCache>
                <c:ptCount val="21"/>
                <c:pt idx="0">
                  <c:v>13200</c:v>
                </c:pt>
                <c:pt idx="1">
                  <c:v>21000</c:v>
                </c:pt>
                <c:pt idx="2">
                  <c:v>22010</c:v>
                </c:pt>
                <c:pt idx="3">
                  <c:v>22020</c:v>
                </c:pt>
                <c:pt idx="4">
                  <c:v>22030</c:v>
                </c:pt>
                <c:pt idx="5">
                  <c:v>25000</c:v>
                </c:pt>
                <c:pt idx="6">
                  <c:v>26000</c:v>
                </c:pt>
                <c:pt idx="7">
                  <c:v>31000</c:v>
                </c:pt>
                <c:pt idx="8">
                  <c:v>41000</c:v>
                </c:pt>
                <c:pt idx="9">
                  <c:v>43000</c:v>
                </c:pt>
                <c:pt idx="10">
                  <c:v>44000</c:v>
                </c:pt>
                <c:pt idx="11">
                  <c:v>46000</c:v>
                </c:pt>
                <c:pt idx="12">
                  <c:v>48000</c:v>
                </c:pt>
                <c:pt idx="13">
                  <c:v>49000</c:v>
                </c:pt>
                <c:pt idx="14">
                  <c:v>51000</c:v>
                </c:pt>
                <c:pt idx="15">
                  <c:v>51010</c:v>
                </c:pt>
                <c:pt idx="16">
                  <c:v>51020</c:v>
                </c:pt>
                <c:pt idx="17">
                  <c:v>55000</c:v>
                </c:pt>
                <c:pt idx="18">
                  <c:v>64000</c:v>
                </c:pt>
                <c:pt idx="19">
                  <c:v>65000</c:v>
                </c:pt>
                <c:pt idx="20">
                  <c:v>65010</c:v>
                </c:pt>
              </c:strCache>
            </c:strRef>
          </c:cat>
          <c:val>
            <c:numRef>
              <c:f>'Pivot 2 - Verteilungsanalyse'!$B$5:$B$26</c:f>
              <c:numCache>
                <c:formatCode>0.00%</c:formatCode>
                <c:ptCount val="21"/>
                <c:pt idx="0">
                  <c:v>0.1111111111111111</c:v>
                </c:pt>
                <c:pt idx="1">
                  <c:v>0.6</c:v>
                </c:pt>
                <c:pt idx="2">
                  <c:v>0</c:v>
                </c:pt>
                <c:pt idx="3">
                  <c:v>0.75</c:v>
                </c:pt>
                <c:pt idx="4">
                  <c:v>0.6</c:v>
                </c:pt>
                <c:pt idx="5">
                  <c:v>0.5</c:v>
                </c:pt>
                <c:pt idx="6">
                  <c:v>0.33333333333333331</c:v>
                </c:pt>
                <c:pt idx="7">
                  <c:v>0.25</c:v>
                </c:pt>
                <c:pt idx="8">
                  <c:v>0.37777777777777777</c:v>
                </c:pt>
                <c:pt idx="9">
                  <c:v>0.6</c:v>
                </c:pt>
                <c:pt idx="10">
                  <c:v>0.25</c:v>
                </c:pt>
                <c:pt idx="11">
                  <c:v>0.25</c:v>
                </c:pt>
                <c:pt idx="12">
                  <c:v>0.16666666666666666</c:v>
                </c:pt>
                <c:pt idx="13">
                  <c:v>0.75</c:v>
                </c:pt>
                <c:pt idx="14">
                  <c:v>0.2</c:v>
                </c:pt>
                <c:pt idx="15">
                  <c:v>0.33333333333333331</c:v>
                </c:pt>
                <c:pt idx="16">
                  <c:v>0.6</c:v>
                </c:pt>
                <c:pt idx="17">
                  <c:v>0.5</c:v>
                </c:pt>
                <c:pt idx="18">
                  <c:v>0.625</c:v>
                </c:pt>
                <c:pt idx="19">
                  <c:v>1</c:v>
                </c:pt>
                <c:pt idx="20">
                  <c:v>0.83333333333333337</c:v>
                </c:pt>
              </c:numCache>
            </c:numRef>
          </c:val>
        </c:ser>
        <c:ser>
          <c:idx val="1"/>
          <c:order val="1"/>
          <c:tx>
            <c:strRef>
              <c:f>'Pivot 2 - Verteilungsanalyse'!$C$3:$C$4</c:f>
              <c:strCache>
                <c:ptCount val="1"/>
                <c:pt idx="0">
                  <c:v>20-40</c:v>
                </c:pt>
              </c:strCache>
            </c:strRef>
          </c:tx>
          <c:invertIfNegative val="0"/>
          <c:cat>
            <c:strRef>
              <c:f>'Pivot 2 - Verteilungsanalyse'!$A$5:$A$26</c:f>
              <c:strCache>
                <c:ptCount val="21"/>
                <c:pt idx="0">
                  <c:v>13200</c:v>
                </c:pt>
                <c:pt idx="1">
                  <c:v>21000</c:v>
                </c:pt>
                <c:pt idx="2">
                  <c:v>22010</c:v>
                </c:pt>
                <c:pt idx="3">
                  <c:v>22020</c:v>
                </c:pt>
                <c:pt idx="4">
                  <c:v>22030</c:v>
                </c:pt>
                <c:pt idx="5">
                  <c:v>25000</c:v>
                </c:pt>
                <c:pt idx="6">
                  <c:v>26000</c:v>
                </c:pt>
                <c:pt idx="7">
                  <c:v>31000</c:v>
                </c:pt>
                <c:pt idx="8">
                  <c:v>41000</c:v>
                </c:pt>
                <c:pt idx="9">
                  <c:v>43000</c:v>
                </c:pt>
                <c:pt idx="10">
                  <c:v>44000</c:v>
                </c:pt>
                <c:pt idx="11">
                  <c:v>46000</c:v>
                </c:pt>
                <c:pt idx="12">
                  <c:v>48000</c:v>
                </c:pt>
                <c:pt idx="13">
                  <c:v>49000</c:v>
                </c:pt>
                <c:pt idx="14">
                  <c:v>51000</c:v>
                </c:pt>
                <c:pt idx="15">
                  <c:v>51010</c:v>
                </c:pt>
                <c:pt idx="16">
                  <c:v>51020</c:v>
                </c:pt>
                <c:pt idx="17">
                  <c:v>55000</c:v>
                </c:pt>
                <c:pt idx="18">
                  <c:v>64000</c:v>
                </c:pt>
                <c:pt idx="19">
                  <c:v>65000</c:v>
                </c:pt>
                <c:pt idx="20">
                  <c:v>65010</c:v>
                </c:pt>
              </c:strCache>
            </c:strRef>
          </c:cat>
          <c:val>
            <c:numRef>
              <c:f>'Pivot 2 - Verteilungsanalyse'!$C$5:$C$26</c:f>
              <c:numCache>
                <c:formatCode>0.00%</c:formatCode>
                <c:ptCount val="21"/>
                <c:pt idx="0">
                  <c:v>0.1111111111111111</c:v>
                </c:pt>
                <c:pt idx="1">
                  <c:v>0</c:v>
                </c:pt>
                <c:pt idx="2">
                  <c:v>0.33333333333333331</c:v>
                </c:pt>
                <c:pt idx="3">
                  <c:v>0.25</c:v>
                </c:pt>
                <c:pt idx="4">
                  <c:v>0</c:v>
                </c:pt>
                <c:pt idx="5">
                  <c:v>0.25</c:v>
                </c:pt>
                <c:pt idx="6">
                  <c:v>0.23076923076923078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0.33333333333333331</c:v>
                </c:pt>
                <c:pt idx="16">
                  <c:v>0.4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'Pivot 2 - Verteilungsanalyse'!$D$3:$D$4</c:f>
              <c:strCache>
                <c:ptCount val="1"/>
                <c:pt idx="0">
                  <c:v>40-60</c:v>
                </c:pt>
              </c:strCache>
            </c:strRef>
          </c:tx>
          <c:invertIfNegative val="0"/>
          <c:cat>
            <c:strRef>
              <c:f>'Pivot 2 - Verteilungsanalyse'!$A$5:$A$26</c:f>
              <c:strCache>
                <c:ptCount val="21"/>
                <c:pt idx="0">
                  <c:v>13200</c:v>
                </c:pt>
                <c:pt idx="1">
                  <c:v>21000</c:v>
                </c:pt>
                <c:pt idx="2">
                  <c:v>22010</c:v>
                </c:pt>
                <c:pt idx="3">
                  <c:v>22020</c:v>
                </c:pt>
                <c:pt idx="4">
                  <c:v>22030</c:v>
                </c:pt>
                <c:pt idx="5">
                  <c:v>25000</c:v>
                </c:pt>
                <c:pt idx="6">
                  <c:v>26000</c:v>
                </c:pt>
                <c:pt idx="7">
                  <c:v>31000</c:v>
                </c:pt>
                <c:pt idx="8">
                  <c:v>41000</c:v>
                </c:pt>
                <c:pt idx="9">
                  <c:v>43000</c:v>
                </c:pt>
                <c:pt idx="10">
                  <c:v>44000</c:v>
                </c:pt>
                <c:pt idx="11">
                  <c:v>46000</c:v>
                </c:pt>
                <c:pt idx="12">
                  <c:v>48000</c:v>
                </c:pt>
                <c:pt idx="13">
                  <c:v>49000</c:v>
                </c:pt>
                <c:pt idx="14">
                  <c:v>51000</c:v>
                </c:pt>
                <c:pt idx="15">
                  <c:v>51010</c:v>
                </c:pt>
                <c:pt idx="16">
                  <c:v>51020</c:v>
                </c:pt>
                <c:pt idx="17">
                  <c:v>55000</c:v>
                </c:pt>
                <c:pt idx="18">
                  <c:v>64000</c:v>
                </c:pt>
                <c:pt idx="19">
                  <c:v>65000</c:v>
                </c:pt>
                <c:pt idx="20">
                  <c:v>65010</c:v>
                </c:pt>
              </c:strCache>
            </c:strRef>
          </c:cat>
          <c:val>
            <c:numRef>
              <c:f>'Pivot 2 - Verteilungsanalyse'!$D$5:$D$26</c:f>
              <c:numCache>
                <c:formatCode>0.00%</c:formatCode>
                <c:ptCount val="21"/>
                <c:pt idx="0">
                  <c:v>0.22222222222222221</c:v>
                </c:pt>
                <c:pt idx="1">
                  <c:v>0</c:v>
                </c:pt>
                <c:pt idx="2">
                  <c:v>0.66666666666666663</c:v>
                </c:pt>
                <c:pt idx="3">
                  <c:v>0</c:v>
                </c:pt>
                <c:pt idx="4">
                  <c:v>0.4</c:v>
                </c:pt>
                <c:pt idx="5">
                  <c:v>8.3333333333333329E-2</c:v>
                </c:pt>
                <c:pt idx="6">
                  <c:v>0.10256410256410256</c:v>
                </c:pt>
                <c:pt idx="7">
                  <c:v>0</c:v>
                </c:pt>
                <c:pt idx="8">
                  <c:v>8.8888888888888892E-2</c:v>
                </c:pt>
                <c:pt idx="9">
                  <c:v>0.2</c:v>
                </c:pt>
                <c:pt idx="10">
                  <c:v>0.25</c:v>
                </c:pt>
                <c:pt idx="11">
                  <c:v>0.33333333333333331</c:v>
                </c:pt>
                <c:pt idx="12">
                  <c:v>0.16666666666666666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</c:v>
                </c:pt>
                <c:pt idx="18">
                  <c:v>0.125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'Pivot 2 - Verteilungsanalyse'!$E$3:$E$4</c:f>
              <c:strCache>
                <c:ptCount val="1"/>
                <c:pt idx="0">
                  <c:v>60-80</c:v>
                </c:pt>
              </c:strCache>
            </c:strRef>
          </c:tx>
          <c:invertIfNegative val="0"/>
          <c:cat>
            <c:strRef>
              <c:f>'Pivot 2 - Verteilungsanalyse'!$A$5:$A$26</c:f>
              <c:strCache>
                <c:ptCount val="21"/>
                <c:pt idx="0">
                  <c:v>13200</c:v>
                </c:pt>
                <c:pt idx="1">
                  <c:v>21000</c:v>
                </c:pt>
                <c:pt idx="2">
                  <c:v>22010</c:v>
                </c:pt>
                <c:pt idx="3">
                  <c:v>22020</c:v>
                </c:pt>
                <c:pt idx="4">
                  <c:v>22030</c:v>
                </c:pt>
                <c:pt idx="5">
                  <c:v>25000</c:v>
                </c:pt>
                <c:pt idx="6">
                  <c:v>26000</c:v>
                </c:pt>
                <c:pt idx="7">
                  <c:v>31000</c:v>
                </c:pt>
                <c:pt idx="8">
                  <c:v>41000</c:v>
                </c:pt>
                <c:pt idx="9">
                  <c:v>43000</c:v>
                </c:pt>
                <c:pt idx="10">
                  <c:v>44000</c:v>
                </c:pt>
                <c:pt idx="11">
                  <c:v>46000</c:v>
                </c:pt>
                <c:pt idx="12">
                  <c:v>48000</c:v>
                </c:pt>
                <c:pt idx="13">
                  <c:v>49000</c:v>
                </c:pt>
                <c:pt idx="14">
                  <c:v>51000</c:v>
                </c:pt>
                <c:pt idx="15">
                  <c:v>51010</c:v>
                </c:pt>
                <c:pt idx="16">
                  <c:v>51020</c:v>
                </c:pt>
                <c:pt idx="17">
                  <c:v>55000</c:v>
                </c:pt>
                <c:pt idx="18">
                  <c:v>64000</c:v>
                </c:pt>
                <c:pt idx="19">
                  <c:v>65000</c:v>
                </c:pt>
                <c:pt idx="20">
                  <c:v>65010</c:v>
                </c:pt>
              </c:strCache>
            </c:strRef>
          </c:cat>
          <c:val>
            <c:numRef>
              <c:f>'Pivot 2 - Verteilungsanalyse'!$E$5:$E$26</c:f>
              <c:numCache>
                <c:formatCode>0.00%</c:formatCode>
                <c:ptCount val="21"/>
                <c:pt idx="0">
                  <c:v>0.22222222222222221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0.16666666666666666</c:v>
                </c:pt>
                <c:pt idx="6">
                  <c:v>0.15384615384615385</c:v>
                </c:pt>
                <c:pt idx="7">
                  <c:v>0.5</c:v>
                </c:pt>
                <c:pt idx="8">
                  <c:v>0.15555555555555556</c:v>
                </c:pt>
                <c:pt idx="9">
                  <c:v>0</c:v>
                </c:pt>
                <c:pt idx="10">
                  <c:v>0.25</c:v>
                </c:pt>
                <c:pt idx="11">
                  <c:v>0.33333333333333331</c:v>
                </c:pt>
                <c:pt idx="12">
                  <c:v>0.33333333333333331</c:v>
                </c:pt>
                <c:pt idx="13">
                  <c:v>0.25</c:v>
                </c:pt>
                <c:pt idx="14">
                  <c:v>0.3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0.125</c:v>
                </c:pt>
                <c:pt idx="19">
                  <c:v>0</c:v>
                </c:pt>
                <c:pt idx="20">
                  <c:v>0.16666666666666666</c:v>
                </c:pt>
              </c:numCache>
            </c:numRef>
          </c:val>
        </c:ser>
        <c:ser>
          <c:idx val="4"/>
          <c:order val="4"/>
          <c:tx>
            <c:strRef>
              <c:f>'Pivot 2 - Verteilungsanalyse'!$F$3:$F$4</c:f>
              <c:strCache>
                <c:ptCount val="1"/>
                <c:pt idx="0">
                  <c:v>80-100</c:v>
                </c:pt>
              </c:strCache>
            </c:strRef>
          </c:tx>
          <c:invertIfNegative val="0"/>
          <c:cat>
            <c:strRef>
              <c:f>'Pivot 2 - Verteilungsanalyse'!$A$5:$A$26</c:f>
              <c:strCache>
                <c:ptCount val="21"/>
                <c:pt idx="0">
                  <c:v>13200</c:v>
                </c:pt>
                <c:pt idx="1">
                  <c:v>21000</c:v>
                </c:pt>
                <c:pt idx="2">
                  <c:v>22010</c:v>
                </c:pt>
                <c:pt idx="3">
                  <c:v>22020</c:v>
                </c:pt>
                <c:pt idx="4">
                  <c:v>22030</c:v>
                </c:pt>
                <c:pt idx="5">
                  <c:v>25000</c:v>
                </c:pt>
                <c:pt idx="6">
                  <c:v>26000</c:v>
                </c:pt>
                <c:pt idx="7">
                  <c:v>31000</c:v>
                </c:pt>
                <c:pt idx="8">
                  <c:v>41000</c:v>
                </c:pt>
                <c:pt idx="9">
                  <c:v>43000</c:v>
                </c:pt>
                <c:pt idx="10">
                  <c:v>44000</c:v>
                </c:pt>
                <c:pt idx="11">
                  <c:v>46000</c:v>
                </c:pt>
                <c:pt idx="12">
                  <c:v>48000</c:v>
                </c:pt>
                <c:pt idx="13">
                  <c:v>49000</c:v>
                </c:pt>
                <c:pt idx="14">
                  <c:v>51000</c:v>
                </c:pt>
                <c:pt idx="15">
                  <c:v>51010</c:v>
                </c:pt>
                <c:pt idx="16">
                  <c:v>51020</c:v>
                </c:pt>
                <c:pt idx="17">
                  <c:v>55000</c:v>
                </c:pt>
                <c:pt idx="18">
                  <c:v>64000</c:v>
                </c:pt>
                <c:pt idx="19">
                  <c:v>65000</c:v>
                </c:pt>
                <c:pt idx="20">
                  <c:v>65010</c:v>
                </c:pt>
              </c:strCache>
            </c:strRef>
          </c:cat>
          <c:val>
            <c:numRef>
              <c:f>'Pivot 2 - Verteilungsanalyse'!$F$5:$F$26</c:f>
              <c:numCache>
                <c:formatCode>0.00%</c:formatCode>
                <c:ptCount val="21"/>
                <c:pt idx="0">
                  <c:v>0.33333333333333331</c:v>
                </c:pt>
                <c:pt idx="1">
                  <c:v>0.4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0.17948717948717949</c:v>
                </c:pt>
                <c:pt idx="7">
                  <c:v>0.25</c:v>
                </c:pt>
                <c:pt idx="8">
                  <c:v>0.13333333333333333</c:v>
                </c:pt>
                <c:pt idx="9">
                  <c:v>0</c:v>
                </c:pt>
                <c:pt idx="10">
                  <c:v>0</c:v>
                </c:pt>
                <c:pt idx="11">
                  <c:v>8.3333333333333329E-2</c:v>
                </c:pt>
                <c:pt idx="12">
                  <c:v>0.33333333333333331</c:v>
                </c:pt>
                <c:pt idx="13">
                  <c:v>0</c:v>
                </c:pt>
                <c:pt idx="14">
                  <c:v>0.3</c:v>
                </c:pt>
                <c:pt idx="15">
                  <c:v>0.33333333333333331</c:v>
                </c:pt>
                <c:pt idx="16">
                  <c:v>0</c:v>
                </c:pt>
                <c:pt idx="17">
                  <c:v>0.25</c:v>
                </c:pt>
                <c:pt idx="18">
                  <c:v>0.125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5"/>
          <c:order val="5"/>
          <c:tx>
            <c:strRef>
              <c:f>'Pivot 2 - Verteilungsanalyse'!$G$3:$G$4</c:f>
              <c:strCache>
                <c:ptCount val="1"/>
                <c:pt idx="0">
                  <c:v>&gt;100</c:v>
                </c:pt>
              </c:strCache>
            </c:strRef>
          </c:tx>
          <c:invertIfNegative val="0"/>
          <c:cat>
            <c:strRef>
              <c:f>'Pivot 2 - Verteilungsanalyse'!$A$5:$A$26</c:f>
              <c:strCache>
                <c:ptCount val="21"/>
                <c:pt idx="0">
                  <c:v>13200</c:v>
                </c:pt>
                <c:pt idx="1">
                  <c:v>21000</c:v>
                </c:pt>
                <c:pt idx="2">
                  <c:v>22010</c:v>
                </c:pt>
                <c:pt idx="3">
                  <c:v>22020</c:v>
                </c:pt>
                <c:pt idx="4">
                  <c:v>22030</c:v>
                </c:pt>
                <c:pt idx="5">
                  <c:v>25000</c:v>
                </c:pt>
                <c:pt idx="6">
                  <c:v>26000</c:v>
                </c:pt>
                <c:pt idx="7">
                  <c:v>31000</c:v>
                </c:pt>
                <c:pt idx="8">
                  <c:v>41000</c:v>
                </c:pt>
                <c:pt idx="9">
                  <c:v>43000</c:v>
                </c:pt>
                <c:pt idx="10">
                  <c:v>44000</c:v>
                </c:pt>
                <c:pt idx="11">
                  <c:v>46000</c:v>
                </c:pt>
                <c:pt idx="12">
                  <c:v>48000</c:v>
                </c:pt>
                <c:pt idx="13">
                  <c:v>49000</c:v>
                </c:pt>
                <c:pt idx="14">
                  <c:v>51000</c:v>
                </c:pt>
                <c:pt idx="15">
                  <c:v>51010</c:v>
                </c:pt>
                <c:pt idx="16">
                  <c:v>51020</c:v>
                </c:pt>
                <c:pt idx="17">
                  <c:v>55000</c:v>
                </c:pt>
                <c:pt idx="18">
                  <c:v>64000</c:v>
                </c:pt>
                <c:pt idx="19">
                  <c:v>65000</c:v>
                </c:pt>
                <c:pt idx="20">
                  <c:v>65010</c:v>
                </c:pt>
              </c:strCache>
            </c:strRef>
          </c:cat>
          <c:val>
            <c:numRef>
              <c:f>'Pivot 2 - Verteilungsanalyse'!$G$5:$G$26</c:f>
              <c:numCache>
                <c:formatCode>0.00%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4.4444444444444446E-2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08320"/>
        <c:axId val="240809856"/>
      </c:barChart>
      <c:catAx>
        <c:axId val="240808320"/>
        <c:scaling>
          <c:orientation val="minMax"/>
        </c:scaling>
        <c:delete val="0"/>
        <c:axPos val="b"/>
        <c:majorTickMark val="out"/>
        <c:minorTickMark val="none"/>
        <c:tickLblPos val="nextTo"/>
        <c:crossAx val="240809856"/>
        <c:crosses val="autoZero"/>
        <c:auto val="1"/>
        <c:lblAlgn val="ctr"/>
        <c:lblOffset val="100"/>
        <c:noMultiLvlLbl val="0"/>
      </c:catAx>
      <c:valAx>
        <c:axId val="24080985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40808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1486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ppe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1 - Standard"/>
      <sheetName val="Tabelle1"/>
      <sheetName val="Tabelle2"/>
      <sheetName val="Tabelle3"/>
    </sheetNames>
    <sheetDataSet>
      <sheetData sheetId="0" refreshError="1"/>
      <sheetData sheetId="1">
        <row r="1">
          <cell r="I1" t="str">
            <v>Tariftyp</v>
          </cell>
          <cell r="J1" t="str">
            <v>IRWAZ</v>
          </cell>
          <cell r="M1" t="str">
            <v>Grundentgelt</v>
          </cell>
          <cell r="N1" t="str">
            <v>LZinProz</v>
          </cell>
          <cell r="O1" t="str">
            <v>Freiwillige Zulage</v>
          </cell>
          <cell r="P1" t="str">
            <v>Monats-entgelt</v>
          </cell>
          <cell r="Q1" t="str">
            <v>Resturlaub</v>
          </cell>
          <cell r="R1" t="str">
            <v>Tageswert</v>
          </cell>
          <cell r="S1" t="str">
            <v>Betrag RU</v>
          </cell>
          <cell r="T1" t="str">
            <v>Gleitzeit-stand</v>
          </cell>
          <cell r="U1" t="str">
            <v>Stunden-wert</v>
          </cell>
          <cell r="V1" t="str">
            <v>Betrag GZ</v>
          </cell>
          <cell r="W1" t="str">
            <v>Gesamt-betrag</v>
          </cell>
        </row>
        <row r="2">
          <cell r="I2" t="str">
            <v>Tarif</v>
          </cell>
          <cell r="J2">
            <v>35</v>
          </cell>
          <cell r="M2">
            <v>2608</v>
          </cell>
          <cell r="N2">
            <v>9</v>
          </cell>
          <cell r="P2">
            <v>2842.72</v>
          </cell>
          <cell r="Q2">
            <v>8</v>
          </cell>
          <cell r="R2">
            <v>130.69999999999999</v>
          </cell>
          <cell r="S2">
            <v>1045.5999999999999</v>
          </cell>
          <cell r="T2">
            <v>44.36</v>
          </cell>
          <cell r="U2">
            <v>18.670000000000002</v>
          </cell>
          <cell r="V2">
            <v>828.2</v>
          </cell>
          <cell r="W2">
            <v>1873.8</v>
          </cell>
        </row>
        <row r="3">
          <cell r="I3" t="str">
            <v>Tarif</v>
          </cell>
          <cell r="J3">
            <v>40</v>
          </cell>
          <cell r="M3">
            <v>2167.5</v>
          </cell>
          <cell r="N3">
            <v>8</v>
          </cell>
          <cell r="P3">
            <v>2675.31</v>
          </cell>
          <cell r="Q3">
            <v>5</v>
          </cell>
          <cell r="R3">
            <v>123</v>
          </cell>
          <cell r="S3">
            <v>615</v>
          </cell>
          <cell r="T3">
            <v>0</v>
          </cell>
          <cell r="U3">
            <v>15.38</v>
          </cell>
          <cell r="V3">
            <v>0</v>
          </cell>
          <cell r="W3">
            <v>615</v>
          </cell>
        </row>
        <row r="4">
          <cell r="I4" t="str">
            <v>Tarif</v>
          </cell>
          <cell r="J4">
            <v>25</v>
          </cell>
          <cell r="M4">
            <v>2167.5</v>
          </cell>
          <cell r="N4">
            <v>9</v>
          </cell>
          <cell r="O4">
            <v>132</v>
          </cell>
          <cell r="P4">
            <v>1819.55</v>
          </cell>
          <cell r="Q4">
            <v>10</v>
          </cell>
          <cell r="R4">
            <v>83.66</v>
          </cell>
          <cell r="S4">
            <v>836.6</v>
          </cell>
          <cell r="T4">
            <v>24.84</v>
          </cell>
          <cell r="U4">
            <v>16.73</v>
          </cell>
          <cell r="V4">
            <v>415.57</v>
          </cell>
          <cell r="W4">
            <v>1252.17</v>
          </cell>
        </row>
        <row r="5">
          <cell r="I5" t="str">
            <v>Tarif</v>
          </cell>
          <cell r="J5">
            <v>35</v>
          </cell>
          <cell r="M5">
            <v>2608</v>
          </cell>
          <cell r="N5">
            <v>10</v>
          </cell>
          <cell r="P5">
            <v>2868.8</v>
          </cell>
          <cell r="Q5">
            <v>8</v>
          </cell>
          <cell r="R5">
            <v>131.9</v>
          </cell>
          <cell r="S5">
            <v>1055.2</v>
          </cell>
          <cell r="T5">
            <v>43.73</v>
          </cell>
          <cell r="U5">
            <v>18.84</v>
          </cell>
          <cell r="V5">
            <v>823.87</v>
          </cell>
          <cell r="W5">
            <v>1879.0700000000002</v>
          </cell>
        </row>
        <row r="6">
          <cell r="I6" t="str">
            <v>Tarif</v>
          </cell>
          <cell r="J6">
            <v>35</v>
          </cell>
          <cell r="M6">
            <v>2091</v>
          </cell>
          <cell r="N6">
            <v>10</v>
          </cell>
          <cell r="P6">
            <v>2300.1</v>
          </cell>
          <cell r="Q6">
            <v>1</v>
          </cell>
          <cell r="R6">
            <v>105.75</v>
          </cell>
          <cell r="S6">
            <v>105.75</v>
          </cell>
          <cell r="T6">
            <v>35.119999999999997</v>
          </cell>
          <cell r="U6">
            <v>15.11</v>
          </cell>
          <cell r="V6">
            <v>530.66</v>
          </cell>
          <cell r="W6">
            <v>636.41</v>
          </cell>
        </row>
        <row r="7">
          <cell r="I7" t="str">
            <v>Tarif</v>
          </cell>
          <cell r="J7">
            <v>35</v>
          </cell>
          <cell r="M7">
            <v>3311.5</v>
          </cell>
          <cell r="N7">
            <v>10</v>
          </cell>
          <cell r="P7">
            <v>3642.65</v>
          </cell>
          <cell r="Q7">
            <v>9</v>
          </cell>
          <cell r="R7">
            <v>167.48</v>
          </cell>
          <cell r="S7">
            <v>1507.32</v>
          </cell>
          <cell r="T7">
            <v>68.930000000000007</v>
          </cell>
          <cell r="U7">
            <v>23.93</v>
          </cell>
          <cell r="V7">
            <v>1649.49</v>
          </cell>
          <cell r="W7">
            <v>3156.81</v>
          </cell>
        </row>
        <row r="8">
          <cell r="I8" t="str">
            <v>AT</v>
          </cell>
          <cell r="J8">
            <v>40</v>
          </cell>
          <cell r="M8">
            <v>5461.41</v>
          </cell>
          <cell r="P8">
            <v>5461.41</v>
          </cell>
          <cell r="Q8">
            <v>2</v>
          </cell>
          <cell r="R8">
            <v>251.1</v>
          </cell>
          <cell r="S8">
            <v>502.2</v>
          </cell>
          <cell r="T8">
            <v>48.74</v>
          </cell>
          <cell r="U8">
            <v>31.39</v>
          </cell>
          <cell r="V8">
            <v>1529.95</v>
          </cell>
          <cell r="W8">
            <v>2032.15</v>
          </cell>
        </row>
        <row r="9">
          <cell r="I9" t="str">
            <v>Tarif</v>
          </cell>
          <cell r="J9">
            <v>38.5</v>
          </cell>
          <cell r="M9">
            <v>2413</v>
          </cell>
          <cell r="N9">
            <v>9</v>
          </cell>
          <cell r="O9">
            <v>256</v>
          </cell>
          <cell r="P9">
            <v>3149.19</v>
          </cell>
          <cell r="Q9">
            <v>4</v>
          </cell>
          <cell r="R9">
            <v>144.79</v>
          </cell>
          <cell r="S9">
            <v>579.16</v>
          </cell>
          <cell r="T9">
            <v>68.349999999999994</v>
          </cell>
          <cell r="U9">
            <v>18.8</v>
          </cell>
          <cell r="V9">
            <v>1284.98</v>
          </cell>
          <cell r="W9">
            <v>1864.1399999999999</v>
          </cell>
        </row>
        <row r="10">
          <cell r="I10" t="str">
            <v>AT</v>
          </cell>
          <cell r="J10">
            <v>40</v>
          </cell>
          <cell r="M10">
            <v>5465.16</v>
          </cell>
          <cell r="P10">
            <v>5465.16</v>
          </cell>
          <cell r="Q10">
            <v>8</v>
          </cell>
          <cell r="R10">
            <v>251.27</v>
          </cell>
          <cell r="S10">
            <v>2010.16</v>
          </cell>
          <cell r="T10">
            <v>0</v>
          </cell>
          <cell r="U10">
            <v>31.41</v>
          </cell>
          <cell r="V10">
            <v>0</v>
          </cell>
          <cell r="W10">
            <v>2010.16</v>
          </cell>
        </row>
        <row r="11">
          <cell r="I11" t="str">
            <v>AT</v>
          </cell>
          <cell r="J11">
            <v>40</v>
          </cell>
          <cell r="M11">
            <v>5941.41</v>
          </cell>
          <cell r="P11">
            <v>5941.41</v>
          </cell>
          <cell r="Q11">
            <v>8</v>
          </cell>
          <cell r="R11">
            <v>273.17</v>
          </cell>
          <cell r="S11">
            <v>2185.36</v>
          </cell>
          <cell r="T11">
            <v>0</v>
          </cell>
          <cell r="U11">
            <v>34.15</v>
          </cell>
          <cell r="V11">
            <v>0</v>
          </cell>
          <cell r="W11">
            <v>2185.36</v>
          </cell>
        </row>
        <row r="12">
          <cell r="I12" t="str">
            <v>Tarif</v>
          </cell>
          <cell r="J12">
            <v>40</v>
          </cell>
          <cell r="M12">
            <v>2091</v>
          </cell>
          <cell r="N12">
            <v>9</v>
          </cell>
          <cell r="P12">
            <v>2604.79</v>
          </cell>
          <cell r="Q12">
            <v>5</v>
          </cell>
          <cell r="R12">
            <v>119.76</v>
          </cell>
          <cell r="S12">
            <v>598.79999999999995</v>
          </cell>
          <cell r="T12">
            <v>44.75</v>
          </cell>
          <cell r="U12">
            <v>14.97</v>
          </cell>
          <cell r="V12">
            <v>669.91</v>
          </cell>
          <cell r="W12">
            <v>1268.71</v>
          </cell>
        </row>
        <row r="13">
          <cell r="I13" t="str">
            <v>Tarif</v>
          </cell>
          <cell r="J13">
            <v>35</v>
          </cell>
          <cell r="M13">
            <v>3213.5</v>
          </cell>
          <cell r="N13">
            <v>11</v>
          </cell>
          <cell r="O13">
            <v>183</v>
          </cell>
          <cell r="P13">
            <v>3749.99</v>
          </cell>
          <cell r="Q13">
            <v>6</v>
          </cell>
          <cell r="R13">
            <v>172.41</v>
          </cell>
          <cell r="S13">
            <v>1034.46</v>
          </cell>
          <cell r="T13">
            <v>2.2200000000000002</v>
          </cell>
          <cell r="U13">
            <v>24.63</v>
          </cell>
          <cell r="V13">
            <v>54.68</v>
          </cell>
          <cell r="W13">
            <v>1089.1400000000001</v>
          </cell>
        </row>
        <row r="14">
          <cell r="I14" t="str">
            <v>Tarif</v>
          </cell>
          <cell r="J14">
            <v>40</v>
          </cell>
          <cell r="M14">
            <v>2042</v>
          </cell>
          <cell r="N14">
            <v>11</v>
          </cell>
          <cell r="O14">
            <v>273</v>
          </cell>
          <cell r="P14">
            <v>2863.42</v>
          </cell>
          <cell r="Q14">
            <v>6</v>
          </cell>
          <cell r="R14">
            <v>131.65</v>
          </cell>
          <cell r="S14">
            <v>789.9</v>
          </cell>
          <cell r="T14">
            <v>90.61</v>
          </cell>
          <cell r="U14">
            <v>16.46</v>
          </cell>
          <cell r="V14">
            <v>1491.44</v>
          </cell>
          <cell r="W14">
            <v>2281.34</v>
          </cell>
        </row>
        <row r="15">
          <cell r="I15" t="str">
            <v>Tarif</v>
          </cell>
          <cell r="J15">
            <v>35</v>
          </cell>
          <cell r="M15">
            <v>2224</v>
          </cell>
          <cell r="N15">
            <v>8</v>
          </cell>
          <cell r="P15">
            <v>2401.92</v>
          </cell>
          <cell r="Q15">
            <v>9</v>
          </cell>
          <cell r="R15">
            <v>110.43</v>
          </cell>
          <cell r="S15">
            <v>993.87</v>
          </cell>
          <cell r="T15">
            <v>14.12</v>
          </cell>
          <cell r="U15">
            <v>15.78</v>
          </cell>
          <cell r="V15">
            <v>222.81</v>
          </cell>
          <cell r="W15">
            <v>1216.68</v>
          </cell>
        </row>
        <row r="16">
          <cell r="I16" t="str">
            <v>AT</v>
          </cell>
          <cell r="J16">
            <v>40</v>
          </cell>
          <cell r="M16">
            <v>6033.31</v>
          </cell>
          <cell r="P16">
            <v>6033.31</v>
          </cell>
          <cell r="Q16">
            <v>5</v>
          </cell>
          <cell r="R16">
            <v>277.39</v>
          </cell>
          <cell r="S16">
            <v>1386.95</v>
          </cell>
          <cell r="T16">
            <v>87.13</v>
          </cell>
          <cell r="U16">
            <v>34.67</v>
          </cell>
          <cell r="V16">
            <v>3020.8</v>
          </cell>
          <cell r="W16">
            <v>4407.75</v>
          </cell>
        </row>
        <row r="17">
          <cell r="I17" t="str">
            <v>AT</v>
          </cell>
          <cell r="J17">
            <v>40</v>
          </cell>
          <cell r="M17">
            <v>8228.2099999999991</v>
          </cell>
          <cell r="P17">
            <v>8228.2099999999991</v>
          </cell>
          <cell r="Q17">
            <v>8</v>
          </cell>
          <cell r="R17">
            <v>378.31</v>
          </cell>
          <cell r="S17">
            <v>3026.48</v>
          </cell>
          <cell r="T17">
            <v>87.59</v>
          </cell>
          <cell r="U17">
            <v>47.29</v>
          </cell>
          <cell r="V17">
            <v>4142.13</v>
          </cell>
          <cell r="W17">
            <v>7168.6100000000006</v>
          </cell>
        </row>
        <row r="18">
          <cell r="I18" t="str">
            <v>Tarif</v>
          </cell>
          <cell r="J18">
            <v>35</v>
          </cell>
          <cell r="M18">
            <v>4204.5</v>
          </cell>
          <cell r="N18">
            <v>11</v>
          </cell>
          <cell r="P18">
            <v>4667</v>
          </cell>
          <cell r="Q18">
            <v>4</v>
          </cell>
          <cell r="R18">
            <v>214.57</v>
          </cell>
          <cell r="S18">
            <v>858.28</v>
          </cell>
          <cell r="T18">
            <v>61.58</v>
          </cell>
          <cell r="U18">
            <v>30.65</v>
          </cell>
          <cell r="V18">
            <v>1887.43</v>
          </cell>
          <cell r="W18">
            <v>2745.71</v>
          </cell>
        </row>
        <row r="19">
          <cell r="I19" t="str">
            <v>Tarif</v>
          </cell>
          <cell r="J19">
            <v>35</v>
          </cell>
          <cell r="M19">
            <v>2224</v>
          </cell>
          <cell r="N19">
            <v>10</v>
          </cell>
          <cell r="P19">
            <v>2446.4</v>
          </cell>
          <cell r="Q19">
            <v>9</v>
          </cell>
          <cell r="R19">
            <v>112.48</v>
          </cell>
          <cell r="S19">
            <v>1012.32</v>
          </cell>
          <cell r="T19">
            <v>0</v>
          </cell>
          <cell r="U19">
            <v>16.07</v>
          </cell>
          <cell r="V19">
            <v>0</v>
          </cell>
          <cell r="W19">
            <v>1012.32</v>
          </cell>
        </row>
        <row r="20">
          <cell r="I20" t="str">
            <v>Tarif</v>
          </cell>
          <cell r="J20">
            <v>40</v>
          </cell>
          <cell r="M20">
            <v>3213.5</v>
          </cell>
          <cell r="N20">
            <v>9</v>
          </cell>
          <cell r="P20">
            <v>4003.1</v>
          </cell>
          <cell r="Q20">
            <v>3</v>
          </cell>
          <cell r="R20">
            <v>184.05</v>
          </cell>
          <cell r="S20">
            <v>552.15</v>
          </cell>
          <cell r="T20">
            <v>0</v>
          </cell>
          <cell r="U20">
            <v>23.01</v>
          </cell>
          <cell r="V20">
            <v>0</v>
          </cell>
          <cell r="W20">
            <v>552.15</v>
          </cell>
        </row>
        <row r="21">
          <cell r="I21" t="str">
            <v>Tarif</v>
          </cell>
          <cell r="J21">
            <v>40</v>
          </cell>
          <cell r="M21">
            <v>2413</v>
          </cell>
          <cell r="N21">
            <v>11</v>
          </cell>
          <cell r="P21">
            <v>3061.06</v>
          </cell>
          <cell r="Q21">
            <v>8</v>
          </cell>
          <cell r="R21">
            <v>140.74</v>
          </cell>
          <cell r="S21">
            <v>1125.92</v>
          </cell>
          <cell r="T21">
            <v>0</v>
          </cell>
          <cell r="U21">
            <v>17.59</v>
          </cell>
          <cell r="V21">
            <v>0</v>
          </cell>
          <cell r="W21">
            <v>1125.92</v>
          </cell>
        </row>
        <row r="22">
          <cell r="I22" t="str">
            <v>Tarif</v>
          </cell>
          <cell r="J22">
            <v>35</v>
          </cell>
          <cell r="M22">
            <v>2413</v>
          </cell>
          <cell r="N22">
            <v>9</v>
          </cell>
          <cell r="O22">
            <v>113</v>
          </cell>
          <cell r="P22">
            <v>2743.17</v>
          </cell>
          <cell r="Q22">
            <v>6</v>
          </cell>
          <cell r="R22">
            <v>126.12</v>
          </cell>
          <cell r="S22">
            <v>756.72</v>
          </cell>
          <cell r="T22">
            <v>70.790000000000006</v>
          </cell>
          <cell r="U22">
            <v>18.02</v>
          </cell>
          <cell r="V22">
            <v>1275.6400000000001</v>
          </cell>
          <cell r="W22">
            <v>2032.3600000000001</v>
          </cell>
        </row>
        <row r="23">
          <cell r="I23" t="str">
            <v>Tarif</v>
          </cell>
          <cell r="J23">
            <v>40</v>
          </cell>
          <cell r="M23">
            <v>2091</v>
          </cell>
          <cell r="N23">
            <v>9</v>
          </cell>
          <cell r="P23">
            <v>2604.79</v>
          </cell>
          <cell r="Q23">
            <v>9</v>
          </cell>
          <cell r="R23">
            <v>119.76</v>
          </cell>
          <cell r="S23">
            <v>1077.8399999999999</v>
          </cell>
          <cell r="T23">
            <v>9.69</v>
          </cell>
          <cell r="U23">
            <v>14.97</v>
          </cell>
          <cell r="V23">
            <v>145.06</v>
          </cell>
          <cell r="W23">
            <v>1222.8999999999999</v>
          </cell>
        </row>
        <row r="24">
          <cell r="I24" t="str">
            <v>Tarif</v>
          </cell>
          <cell r="J24">
            <v>40</v>
          </cell>
          <cell r="M24">
            <v>2042</v>
          </cell>
          <cell r="N24">
            <v>10</v>
          </cell>
          <cell r="O24">
            <v>132</v>
          </cell>
          <cell r="P24">
            <v>2699.09</v>
          </cell>
          <cell r="Q24">
            <v>5</v>
          </cell>
          <cell r="R24">
            <v>124.1</v>
          </cell>
          <cell r="S24">
            <v>620.5</v>
          </cell>
          <cell r="T24">
            <v>19.2</v>
          </cell>
          <cell r="U24">
            <v>15.51</v>
          </cell>
          <cell r="V24">
            <v>297.79000000000002</v>
          </cell>
          <cell r="W24">
            <v>918.29</v>
          </cell>
        </row>
        <row r="25">
          <cell r="I25" t="str">
            <v>Tarif</v>
          </cell>
          <cell r="J25">
            <v>40</v>
          </cell>
          <cell r="M25">
            <v>4353.5</v>
          </cell>
          <cell r="N25">
            <v>8</v>
          </cell>
          <cell r="P25">
            <v>5373.46</v>
          </cell>
          <cell r="Q25">
            <v>4</v>
          </cell>
          <cell r="R25">
            <v>247.06</v>
          </cell>
          <cell r="S25">
            <v>988.24</v>
          </cell>
          <cell r="T25">
            <v>25.25</v>
          </cell>
          <cell r="U25">
            <v>30.88</v>
          </cell>
          <cell r="V25">
            <v>779.72</v>
          </cell>
          <cell r="W25">
            <v>1767.96</v>
          </cell>
        </row>
        <row r="26">
          <cell r="I26" t="str">
            <v>Tarif</v>
          </cell>
          <cell r="J26">
            <v>40</v>
          </cell>
          <cell r="M26">
            <v>2167.5</v>
          </cell>
          <cell r="N26">
            <v>11</v>
          </cell>
          <cell r="P26">
            <v>2749.63</v>
          </cell>
          <cell r="Q26">
            <v>0</v>
          </cell>
          <cell r="R26">
            <v>126.42</v>
          </cell>
          <cell r="S26">
            <v>0</v>
          </cell>
          <cell r="T26">
            <v>3.62</v>
          </cell>
          <cell r="U26">
            <v>15.8</v>
          </cell>
          <cell r="V26">
            <v>57.2</v>
          </cell>
          <cell r="W26">
            <v>57.2</v>
          </cell>
        </row>
        <row r="27">
          <cell r="I27" t="str">
            <v>Tarif</v>
          </cell>
          <cell r="J27">
            <v>40</v>
          </cell>
          <cell r="M27">
            <v>2123.5</v>
          </cell>
          <cell r="N27">
            <v>9</v>
          </cell>
          <cell r="O27">
            <v>206</v>
          </cell>
          <cell r="P27">
            <v>2851.27</v>
          </cell>
          <cell r="Q27">
            <v>7</v>
          </cell>
          <cell r="R27">
            <v>131.09</v>
          </cell>
          <cell r="S27">
            <v>917.63</v>
          </cell>
          <cell r="T27">
            <v>98.64</v>
          </cell>
          <cell r="U27">
            <v>16.39</v>
          </cell>
          <cell r="V27">
            <v>1616.71</v>
          </cell>
          <cell r="W27">
            <v>2534.34</v>
          </cell>
        </row>
        <row r="28">
          <cell r="I28" t="str">
            <v>Tarif</v>
          </cell>
          <cell r="J28">
            <v>40</v>
          </cell>
          <cell r="M28">
            <v>2413</v>
          </cell>
          <cell r="N28">
            <v>9</v>
          </cell>
          <cell r="P28">
            <v>3005.91</v>
          </cell>
          <cell r="Q28">
            <v>5</v>
          </cell>
          <cell r="R28">
            <v>138.19999999999999</v>
          </cell>
          <cell r="S28">
            <v>691</v>
          </cell>
          <cell r="T28">
            <v>93.12</v>
          </cell>
          <cell r="U28">
            <v>17.28</v>
          </cell>
          <cell r="V28">
            <v>1609.11</v>
          </cell>
          <cell r="W28">
            <v>2300.1099999999997</v>
          </cell>
        </row>
        <row r="29">
          <cell r="I29" t="str">
            <v>AT</v>
          </cell>
          <cell r="J29">
            <v>40</v>
          </cell>
          <cell r="M29">
            <v>6143.46</v>
          </cell>
          <cell r="P29">
            <v>6143.46</v>
          </cell>
          <cell r="Q29">
            <v>0</v>
          </cell>
          <cell r="R29">
            <v>282.45999999999998</v>
          </cell>
          <cell r="S29">
            <v>0</v>
          </cell>
          <cell r="T29">
            <v>68.11</v>
          </cell>
          <cell r="U29">
            <v>35.31</v>
          </cell>
          <cell r="V29">
            <v>2404.96</v>
          </cell>
          <cell r="W29">
            <v>2404.96</v>
          </cell>
        </row>
        <row r="30">
          <cell r="I30" t="str">
            <v>Tarif</v>
          </cell>
          <cell r="J30">
            <v>35</v>
          </cell>
          <cell r="M30">
            <v>2224</v>
          </cell>
          <cell r="N30">
            <v>9</v>
          </cell>
          <cell r="P30">
            <v>2424.16</v>
          </cell>
          <cell r="Q30">
            <v>3</v>
          </cell>
          <cell r="R30">
            <v>111.46</v>
          </cell>
          <cell r="S30">
            <v>334.38</v>
          </cell>
          <cell r="T30">
            <v>0</v>
          </cell>
          <cell r="U30">
            <v>15.92</v>
          </cell>
          <cell r="V30">
            <v>0</v>
          </cell>
          <cell r="W30">
            <v>334.38</v>
          </cell>
        </row>
        <row r="31">
          <cell r="I31" t="str">
            <v>Tarif</v>
          </cell>
          <cell r="J31">
            <v>40</v>
          </cell>
          <cell r="M31">
            <v>2224</v>
          </cell>
          <cell r="N31">
            <v>8</v>
          </cell>
          <cell r="O31">
            <v>65</v>
          </cell>
          <cell r="P31">
            <v>2810.05</v>
          </cell>
          <cell r="Q31">
            <v>2</v>
          </cell>
          <cell r="R31">
            <v>129.19999999999999</v>
          </cell>
          <cell r="S31">
            <v>258.39999999999998</v>
          </cell>
          <cell r="T31">
            <v>0</v>
          </cell>
          <cell r="U31">
            <v>16.149999999999999</v>
          </cell>
          <cell r="V31">
            <v>0</v>
          </cell>
          <cell r="W31">
            <v>258.39999999999998</v>
          </cell>
        </row>
        <row r="32">
          <cell r="I32" t="str">
            <v>AT</v>
          </cell>
          <cell r="J32">
            <v>40</v>
          </cell>
          <cell r="M32">
            <v>5708.46</v>
          </cell>
          <cell r="P32">
            <v>5708.46</v>
          </cell>
          <cell r="Q32">
            <v>9</v>
          </cell>
          <cell r="R32">
            <v>262.45999999999998</v>
          </cell>
          <cell r="S32">
            <v>2362.14</v>
          </cell>
          <cell r="T32">
            <v>0</v>
          </cell>
          <cell r="U32">
            <v>32.81</v>
          </cell>
          <cell r="V32">
            <v>0</v>
          </cell>
          <cell r="W32">
            <v>2362.14</v>
          </cell>
        </row>
        <row r="33">
          <cell r="I33" t="str">
            <v>Tarif</v>
          </cell>
          <cell r="J33">
            <v>20</v>
          </cell>
          <cell r="M33">
            <v>2123.5</v>
          </cell>
          <cell r="N33">
            <v>10</v>
          </cell>
          <cell r="P33">
            <v>1334.77</v>
          </cell>
          <cell r="Q33">
            <v>4</v>
          </cell>
          <cell r="R33">
            <v>61.37</v>
          </cell>
          <cell r="S33">
            <v>245.48</v>
          </cell>
          <cell r="T33">
            <v>86.6</v>
          </cell>
          <cell r="U33">
            <v>15.34</v>
          </cell>
          <cell r="V33">
            <v>1328.44</v>
          </cell>
          <cell r="W33">
            <v>1573.92</v>
          </cell>
        </row>
        <row r="34">
          <cell r="I34" t="str">
            <v>Tarif</v>
          </cell>
          <cell r="J34">
            <v>35</v>
          </cell>
          <cell r="M34">
            <v>2066.5</v>
          </cell>
          <cell r="N34">
            <v>11</v>
          </cell>
          <cell r="O34">
            <v>63</v>
          </cell>
          <cell r="P34">
            <v>2356.8200000000002</v>
          </cell>
          <cell r="Q34">
            <v>3</v>
          </cell>
          <cell r="R34">
            <v>108.36</v>
          </cell>
          <cell r="S34">
            <v>325.08</v>
          </cell>
          <cell r="T34">
            <v>39.74</v>
          </cell>
          <cell r="U34">
            <v>15.48</v>
          </cell>
          <cell r="V34">
            <v>615.17999999999995</v>
          </cell>
          <cell r="W34">
            <v>940.26</v>
          </cell>
        </row>
        <row r="35">
          <cell r="I35" t="str">
            <v>Tarif</v>
          </cell>
          <cell r="J35">
            <v>35</v>
          </cell>
          <cell r="M35">
            <v>2091</v>
          </cell>
          <cell r="N35">
            <v>10</v>
          </cell>
          <cell r="P35">
            <v>2300.1</v>
          </cell>
          <cell r="Q35">
            <v>0</v>
          </cell>
          <cell r="R35">
            <v>105.75</v>
          </cell>
          <cell r="S35">
            <v>0</v>
          </cell>
          <cell r="T35">
            <v>93.97</v>
          </cell>
          <cell r="U35">
            <v>15.11</v>
          </cell>
          <cell r="V35">
            <v>1419.89</v>
          </cell>
          <cell r="W35">
            <v>1419.89</v>
          </cell>
        </row>
        <row r="36">
          <cell r="I36" t="str">
            <v>Tarif</v>
          </cell>
          <cell r="J36">
            <v>35</v>
          </cell>
          <cell r="M36">
            <v>3679</v>
          </cell>
          <cell r="N36">
            <v>10</v>
          </cell>
          <cell r="P36">
            <v>4046.9</v>
          </cell>
          <cell r="Q36">
            <v>2</v>
          </cell>
          <cell r="R36">
            <v>186.06</v>
          </cell>
          <cell r="S36">
            <v>372.12</v>
          </cell>
          <cell r="T36">
            <v>12.82</v>
          </cell>
          <cell r="U36">
            <v>26.58</v>
          </cell>
          <cell r="V36">
            <v>340.76</v>
          </cell>
          <cell r="W36">
            <v>712.88</v>
          </cell>
        </row>
        <row r="37">
          <cell r="I37" t="str">
            <v>Tarif</v>
          </cell>
          <cell r="J37">
            <v>35</v>
          </cell>
          <cell r="M37">
            <v>2866.5</v>
          </cell>
          <cell r="N37">
            <v>11</v>
          </cell>
          <cell r="P37">
            <v>3181.82</v>
          </cell>
          <cell r="Q37">
            <v>8</v>
          </cell>
          <cell r="R37">
            <v>146.29</v>
          </cell>
          <cell r="S37">
            <v>1170.32</v>
          </cell>
          <cell r="T37">
            <v>0</v>
          </cell>
          <cell r="U37">
            <v>20.9</v>
          </cell>
          <cell r="V37">
            <v>0</v>
          </cell>
          <cell r="W37">
            <v>1170.32</v>
          </cell>
        </row>
        <row r="38">
          <cell r="I38" t="str">
            <v>Tarif</v>
          </cell>
          <cell r="J38">
            <v>40</v>
          </cell>
          <cell r="M38">
            <v>2167.5</v>
          </cell>
          <cell r="N38">
            <v>9</v>
          </cell>
          <cell r="P38">
            <v>2700.09</v>
          </cell>
          <cell r="Q38">
            <v>0</v>
          </cell>
          <cell r="R38">
            <v>124.14</v>
          </cell>
          <cell r="S38">
            <v>0</v>
          </cell>
          <cell r="T38">
            <v>0</v>
          </cell>
          <cell r="U38">
            <v>15.52</v>
          </cell>
          <cell r="V38">
            <v>0</v>
          </cell>
          <cell r="W38">
            <v>0</v>
          </cell>
        </row>
        <row r="39">
          <cell r="I39" t="str">
            <v>AT</v>
          </cell>
          <cell r="J39">
            <v>40</v>
          </cell>
          <cell r="M39">
            <v>5340.14</v>
          </cell>
          <cell r="P39">
            <v>5340.14</v>
          </cell>
          <cell r="Q39">
            <v>0</v>
          </cell>
          <cell r="R39">
            <v>245.52</v>
          </cell>
          <cell r="S39">
            <v>0</v>
          </cell>
          <cell r="T39">
            <v>31.3</v>
          </cell>
          <cell r="U39">
            <v>30.69</v>
          </cell>
          <cell r="V39">
            <v>960.6</v>
          </cell>
          <cell r="W39">
            <v>960.6</v>
          </cell>
        </row>
        <row r="40">
          <cell r="I40" t="str">
            <v>Tarif</v>
          </cell>
          <cell r="J40">
            <v>25</v>
          </cell>
          <cell r="M40">
            <v>4353.5</v>
          </cell>
          <cell r="N40">
            <v>11</v>
          </cell>
          <cell r="P40">
            <v>3451.7</v>
          </cell>
          <cell r="Q40">
            <v>0</v>
          </cell>
          <cell r="R40">
            <v>158.69999999999999</v>
          </cell>
          <cell r="S40">
            <v>0</v>
          </cell>
          <cell r="T40">
            <v>37.93</v>
          </cell>
          <cell r="U40">
            <v>31.74</v>
          </cell>
          <cell r="V40">
            <v>1203.9000000000001</v>
          </cell>
          <cell r="W40">
            <v>1203.9000000000001</v>
          </cell>
        </row>
        <row r="41">
          <cell r="I41" t="str">
            <v>Tarif</v>
          </cell>
          <cell r="J41">
            <v>25</v>
          </cell>
          <cell r="M41">
            <v>2294</v>
          </cell>
          <cell r="N41">
            <v>12</v>
          </cell>
          <cell r="P41">
            <v>1835.2</v>
          </cell>
          <cell r="Q41">
            <v>4</v>
          </cell>
          <cell r="R41">
            <v>84.38</v>
          </cell>
          <cell r="S41">
            <v>337.52</v>
          </cell>
          <cell r="T41">
            <v>89.63</v>
          </cell>
          <cell r="U41">
            <v>16.88</v>
          </cell>
          <cell r="V41">
            <v>1512.95</v>
          </cell>
          <cell r="W41">
            <v>1850.47</v>
          </cell>
        </row>
        <row r="42">
          <cell r="I42" t="str">
            <v>Tarif</v>
          </cell>
          <cell r="J42">
            <v>40</v>
          </cell>
          <cell r="M42">
            <v>3311.5</v>
          </cell>
          <cell r="N42">
            <v>12</v>
          </cell>
          <cell r="O42">
            <v>221</v>
          </cell>
          <cell r="P42">
            <v>4459.72</v>
          </cell>
          <cell r="Q42">
            <v>2</v>
          </cell>
          <cell r="R42">
            <v>205.04</v>
          </cell>
          <cell r="S42">
            <v>410.08</v>
          </cell>
          <cell r="T42">
            <v>83.4</v>
          </cell>
          <cell r="U42">
            <v>25.63</v>
          </cell>
          <cell r="V42">
            <v>2137.54</v>
          </cell>
          <cell r="W42">
            <v>2547.62</v>
          </cell>
        </row>
        <row r="43">
          <cell r="I43" t="str">
            <v>Tarif</v>
          </cell>
          <cell r="J43">
            <v>35</v>
          </cell>
          <cell r="M43">
            <v>3311.5</v>
          </cell>
          <cell r="N43">
            <v>12</v>
          </cell>
          <cell r="P43">
            <v>3708.88</v>
          </cell>
          <cell r="Q43">
            <v>5</v>
          </cell>
          <cell r="R43">
            <v>170.52</v>
          </cell>
          <cell r="S43">
            <v>852.6</v>
          </cell>
          <cell r="T43">
            <v>0</v>
          </cell>
          <cell r="U43">
            <v>24.36</v>
          </cell>
          <cell r="V43">
            <v>0</v>
          </cell>
          <cell r="W43">
            <v>852.6</v>
          </cell>
        </row>
        <row r="44">
          <cell r="I44" t="str">
            <v>Tarif</v>
          </cell>
          <cell r="J44">
            <v>40</v>
          </cell>
          <cell r="M44">
            <v>2294</v>
          </cell>
          <cell r="N44">
            <v>9</v>
          </cell>
          <cell r="P44">
            <v>2857.67</v>
          </cell>
          <cell r="Q44">
            <v>0</v>
          </cell>
          <cell r="R44">
            <v>131.38999999999999</v>
          </cell>
          <cell r="S44">
            <v>0</v>
          </cell>
          <cell r="T44">
            <v>0</v>
          </cell>
          <cell r="U44">
            <v>16.420000000000002</v>
          </cell>
          <cell r="V44">
            <v>0</v>
          </cell>
          <cell r="W44">
            <v>0</v>
          </cell>
        </row>
        <row r="45">
          <cell r="I45" t="str">
            <v>Tarif</v>
          </cell>
          <cell r="J45">
            <v>40</v>
          </cell>
          <cell r="M45">
            <v>3918.5</v>
          </cell>
          <cell r="N45">
            <v>11</v>
          </cell>
          <cell r="P45">
            <v>4970.8999999999996</v>
          </cell>
          <cell r="Q45">
            <v>7</v>
          </cell>
          <cell r="R45">
            <v>228.55</v>
          </cell>
          <cell r="S45">
            <v>1599.85</v>
          </cell>
          <cell r="T45">
            <v>0</v>
          </cell>
          <cell r="U45">
            <v>28.57</v>
          </cell>
          <cell r="V45">
            <v>0</v>
          </cell>
          <cell r="W45">
            <v>1599.85</v>
          </cell>
        </row>
        <row r="46">
          <cell r="I46" t="str">
            <v>Tarif</v>
          </cell>
          <cell r="J46">
            <v>35</v>
          </cell>
          <cell r="M46">
            <v>4204.5</v>
          </cell>
          <cell r="N46">
            <v>9</v>
          </cell>
          <cell r="P46">
            <v>4582.91</v>
          </cell>
          <cell r="Q46">
            <v>5</v>
          </cell>
          <cell r="R46">
            <v>210.71</v>
          </cell>
          <cell r="S46">
            <v>1053.55</v>
          </cell>
          <cell r="T46">
            <v>60.98</v>
          </cell>
          <cell r="U46">
            <v>30.1</v>
          </cell>
          <cell r="V46">
            <v>1835.5</v>
          </cell>
          <cell r="W46">
            <v>2889.05</v>
          </cell>
        </row>
        <row r="47">
          <cell r="I47" t="str">
            <v>Tarif</v>
          </cell>
          <cell r="J47">
            <v>35</v>
          </cell>
          <cell r="M47">
            <v>4353.5</v>
          </cell>
          <cell r="N47">
            <v>11</v>
          </cell>
          <cell r="O47">
            <v>99</v>
          </cell>
          <cell r="P47">
            <v>4931.3900000000003</v>
          </cell>
          <cell r="Q47">
            <v>7</v>
          </cell>
          <cell r="R47">
            <v>226.73</v>
          </cell>
          <cell r="S47">
            <v>1587.11</v>
          </cell>
          <cell r="T47">
            <v>0</v>
          </cell>
          <cell r="U47">
            <v>32.39</v>
          </cell>
          <cell r="V47">
            <v>0</v>
          </cell>
          <cell r="W47">
            <v>1587.11</v>
          </cell>
        </row>
        <row r="48">
          <cell r="I48" t="str">
            <v>Tarif</v>
          </cell>
          <cell r="J48">
            <v>16</v>
          </cell>
          <cell r="M48">
            <v>2167.5</v>
          </cell>
          <cell r="N48">
            <v>11</v>
          </cell>
          <cell r="P48">
            <v>1099.8499999999999</v>
          </cell>
          <cell r="Q48">
            <v>4</v>
          </cell>
          <cell r="R48">
            <v>50.57</v>
          </cell>
          <cell r="S48">
            <v>202.28</v>
          </cell>
          <cell r="T48">
            <v>0</v>
          </cell>
          <cell r="U48">
            <v>15.8</v>
          </cell>
          <cell r="V48">
            <v>0</v>
          </cell>
          <cell r="W48">
            <v>202.28</v>
          </cell>
        </row>
        <row r="49">
          <cell r="I49" t="str">
            <v>Tarif</v>
          </cell>
          <cell r="J49">
            <v>35</v>
          </cell>
          <cell r="M49">
            <v>2608</v>
          </cell>
          <cell r="N49">
            <v>10</v>
          </cell>
          <cell r="P49">
            <v>2868.8</v>
          </cell>
          <cell r="Q49">
            <v>0</v>
          </cell>
          <cell r="R49">
            <v>131.9</v>
          </cell>
          <cell r="S49">
            <v>0</v>
          </cell>
          <cell r="T49">
            <v>15.36</v>
          </cell>
          <cell r="U49">
            <v>18.84</v>
          </cell>
          <cell r="V49">
            <v>289.38</v>
          </cell>
          <cell r="W49">
            <v>289.38</v>
          </cell>
        </row>
        <row r="50">
          <cell r="I50" t="str">
            <v>Tarif</v>
          </cell>
          <cell r="J50">
            <v>40</v>
          </cell>
          <cell r="M50">
            <v>2091</v>
          </cell>
          <cell r="N50">
            <v>12</v>
          </cell>
          <cell r="P50">
            <v>2676.48</v>
          </cell>
          <cell r="Q50">
            <v>2</v>
          </cell>
          <cell r="R50">
            <v>123.06</v>
          </cell>
          <cell r="S50">
            <v>246.12</v>
          </cell>
          <cell r="T50">
            <v>23.63</v>
          </cell>
          <cell r="U50">
            <v>15.38</v>
          </cell>
          <cell r="V50">
            <v>363.43</v>
          </cell>
          <cell r="W50">
            <v>609.54999999999995</v>
          </cell>
        </row>
        <row r="51">
          <cell r="I51" t="str">
            <v>AT</v>
          </cell>
          <cell r="J51">
            <v>40</v>
          </cell>
          <cell r="M51">
            <v>1470</v>
          </cell>
          <cell r="P51">
            <v>1470</v>
          </cell>
          <cell r="Q51">
            <v>3</v>
          </cell>
          <cell r="R51">
            <v>67.59</v>
          </cell>
          <cell r="S51">
            <v>202.77</v>
          </cell>
          <cell r="T51">
            <v>0</v>
          </cell>
          <cell r="U51">
            <v>8.4499999999999993</v>
          </cell>
          <cell r="V51">
            <v>0</v>
          </cell>
          <cell r="W51">
            <v>202.77</v>
          </cell>
        </row>
        <row r="52">
          <cell r="I52" t="str">
            <v>Tarif</v>
          </cell>
          <cell r="J52">
            <v>40</v>
          </cell>
          <cell r="M52">
            <v>3213.5</v>
          </cell>
          <cell r="N52">
            <v>12</v>
          </cell>
          <cell r="P52">
            <v>4113.28</v>
          </cell>
          <cell r="Q52">
            <v>4</v>
          </cell>
          <cell r="R52">
            <v>189.12</v>
          </cell>
          <cell r="S52">
            <v>756.48</v>
          </cell>
          <cell r="T52">
            <v>98.36</v>
          </cell>
          <cell r="U52">
            <v>23.64</v>
          </cell>
          <cell r="V52">
            <v>2325.23</v>
          </cell>
          <cell r="W52">
            <v>3081.71</v>
          </cell>
        </row>
        <row r="53">
          <cell r="I53" t="str">
            <v>AT</v>
          </cell>
          <cell r="J53">
            <v>40</v>
          </cell>
          <cell r="M53">
            <v>1344</v>
          </cell>
          <cell r="P53">
            <v>1344</v>
          </cell>
          <cell r="Q53">
            <v>9</v>
          </cell>
          <cell r="R53">
            <v>61.79</v>
          </cell>
          <cell r="S53">
            <v>556.11</v>
          </cell>
          <cell r="T53">
            <v>82.84</v>
          </cell>
          <cell r="U53">
            <v>7.72</v>
          </cell>
          <cell r="V53">
            <v>639.52</v>
          </cell>
          <cell r="W53">
            <v>1195.6300000000001</v>
          </cell>
        </row>
        <row r="54">
          <cell r="I54" t="str">
            <v>Tarif</v>
          </cell>
          <cell r="J54">
            <v>40</v>
          </cell>
          <cell r="M54">
            <v>2066.5</v>
          </cell>
          <cell r="N54">
            <v>8</v>
          </cell>
          <cell r="P54">
            <v>2550.65</v>
          </cell>
          <cell r="Q54">
            <v>2</v>
          </cell>
          <cell r="R54">
            <v>117.27</v>
          </cell>
          <cell r="S54">
            <v>234.54</v>
          </cell>
          <cell r="T54">
            <v>0</v>
          </cell>
          <cell r="U54">
            <v>14.66</v>
          </cell>
          <cell r="V54">
            <v>0</v>
          </cell>
          <cell r="W54">
            <v>234.54</v>
          </cell>
        </row>
        <row r="55">
          <cell r="I55" t="str">
            <v>Tarif</v>
          </cell>
          <cell r="J55">
            <v>35</v>
          </cell>
          <cell r="M55">
            <v>2413</v>
          </cell>
          <cell r="N55">
            <v>8</v>
          </cell>
          <cell r="O55">
            <v>147</v>
          </cell>
          <cell r="P55">
            <v>2753.04</v>
          </cell>
          <cell r="Q55">
            <v>8</v>
          </cell>
          <cell r="R55">
            <v>126.58</v>
          </cell>
          <cell r="S55">
            <v>1012.64</v>
          </cell>
          <cell r="T55">
            <v>64.790000000000006</v>
          </cell>
          <cell r="U55">
            <v>18.079999999999998</v>
          </cell>
          <cell r="V55">
            <v>1171.4000000000001</v>
          </cell>
          <cell r="W55">
            <v>2184.04</v>
          </cell>
        </row>
        <row r="56">
          <cell r="I56" t="str">
            <v>Tarif</v>
          </cell>
          <cell r="J56">
            <v>40</v>
          </cell>
          <cell r="M56">
            <v>2294</v>
          </cell>
          <cell r="N56">
            <v>9</v>
          </cell>
          <cell r="O56">
            <v>165</v>
          </cell>
          <cell r="P56">
            <v>3022.67</v>
          </cell>
          <cell r="Q56">
            <v>0</v>
          </cell>
          <cell r="R56">
            <v>138.97</v>
          </cell>
          <cell r="S56">
            <v>0</v>
          </cell>
          <cell r="T56">
            <v>60.58</v>
          </cell>
          <cell r="U56">
            <v>17.37</v>
          </cell>
          <cell r="V56">
            <v>1052.27</v>
          </cell>
          <cell r="W56">
            <v>1052.27</v>
          </cell>
        </row>
        <row r="57">
          <cell r="I57" t="str">
            <v>Tarif</v>
          </cell>
          <cell r="J57">
            <v>35</v>
          </cell>
          <cell r="M57">
            <v>2866.5</v>
          </cell>
          <cell r="N57">
            <v>10</v>
          </cell>
          <cell r="P57">
            <v>3153.15</v>
          </cell>
          <cell r="Q57">
            <v>5</v>
          </cell>
          <cell r="R57">
            <v>144.97</v>
          </cell>
          <cell r="S57">
            <v>724.85</v>
          </cell>
          <cell r="T57">
            <v>72.959999999999994</v>
          </cell>
          <cell r="U57">
            <v>20.71</v>
          </cell>
          <cell r="V57">
            <v>1511</v>
          </cell>
          <cell r="W57">
            <v>2235.85</v>
          </cell>
        </row>
        <row r="58">
          <cell r="I58" t="str">
            <v>Tarif</v>
          </cell>
          <cell r="J58">
            <v>35</v>
          </cell>
          <cell r="M58">
            <v>2608</v>
          </cell>
          <cell r="N58">
            <v>11</v>
          </cell>
          <cell r="P58">
            <v>2894.88</v>
          </cell>
          <cell r="Q58">
            <v>10</v>
          </cell>
          <cell r="R58">
            <v>133.1</v>
          </cell>
          <cell r="S58">
            <v>1331</v>
          </cell>
          <cell r="T58">
            <v>0</v>
          </cell>
          <cell r="U58">
            <v>19.010000000000002</v>
          </cell>
          <cell r="V58">
            <v>0</v>
          </cell>
          <cell r="W58">
            <v>1331</v>
          </cell>
        </row>
        <row r="59">
          <cell r="I59" t="str">
            <v>Tarif</v>
          </cell>
          <cell r="J59">
            <v>40</v>
          </cell>
          <cell r="M59">
            <v>2123.5</v>
          </cell>
          <cell r="N59">
            <v>8</v>
          </cell>
          <cell r="O59">
            <v>262</v>
          </cell>
          <cell r="P59">
            <v>2883.01</v>
          </cell>
          <cell r="Q59">
            <v>3</v>
          </cell>
          <cell r="R59">
            <v>132.55000000000001</v>
          </cell>
          <cell r="S59">
            <v>397.65</v>
          </cell>
          <cell r="T59">
            <v>0.28999999999999998</v>
          </cell>
          <cell r="U59">
            <v>16.57</v>
          </cell>
          <cell r="V59">
            <v>4.8099999999999996</v>
          </cell>
          <cell r="W59">
            <v>402.46</v>
          </cell>
        </row>
        <row r="60">
          <cell r="I60" t="str">
            <v>Tarif</v>
          </cell>
          <cell r="J60">
            <v>40</v>
          </cell>
          <cell r="M60">
            <v>3213.5</v>
          </cell>
          <cell r="N60">
            <v>12</v>
          </cell>
          <cell r="P60">
            <v>4113.28</v>
          </cell>
          <cell r="Q60">
            <v>0</v>
          </cell>
          <cell r="R60">
            <v>189.12</v>
          </cell>
          <cell r="S60">
            <v>0</v>
          </cell>
          <cell r="T60">
            <v>24.52</v>
          </cell>
          <cell r="U60">
            <v>23.64</v>
          </cell>
          <cell r="V60">
            <v>579.65</v>
          </cell>
          <cell r="W60">
            <v>579.65</v>
          </cell>
        </row>
        <row r="61">
          <cell r="I61" t="str">
            <v>Tarif</v>
          </cell>
          <cell r="J61">
            <v>40</v>
          </cell>
          <cell r="M61">
            <v>3213.5</v>
          </cell>
          <cell r="N61">
            <v>12</v>
          </cell>
          <cell r="P61">
            <v>4113.28</v>
          </cell>
          <cell r="Q61">
            <v>6</v>
          </cell>
          <cell r="R61">
            <v>189.12</v>
          </cell>
          <cell r="S61">
            <v>1134.72</v>
          </cell>
          <cell r="T61">
            <v>77.67</v>
          </cell>
          <cell r="U61">
            <v>23.64</v>
          </cell>
          <cell r="V61">
            <v>1836.12</v>
          </cell>
          <cell r="W61">
            <v>2970.84</v>
          </cell>
        </row>
        <row r="62">
          <cell r="I62" t="str">
            <v>Tarif</v>
          </cell>
          <cell r="J62">
            <v>35</v>
          </cell>
          <cell r="M62">
            <v>3311.5</v>
          </cell>
          <cell r="N62">
            <v>8</v>
          </cell>
          <cell r="P62">
            <v>3576.42</v>
          </cell>
          <cell r="Q62">
            <v>7</v>
          </cell>
          <cell r="R62">
            <v>164.43</v>
          </cell>
          <cell r="S62">
            <v>1151.01</v>
          </cell>
          <cell r="T62">
            <v>0</v>
          </cell>
          <cell r="U62">
            <v>23.49</v>
          </cell>
          <cell r="V62">
            <v>0</v>
          </cell>
          <cell r="W62">
            <v>1151.01</v>
          </cell>
        </row>
        <row r="63">
          <cell r="I63" t="str">
            <v>Tarif</v>
          </cell>
          <cell r="J63">
            <v>40</v>
          </cell>
          <cell r="M63">
            <v>3918.5</v>
          </cell>
          <cell r="N63">
            <v>12</v>
          </cell>
          <cell r="P63">
            <v>5015.68</v>
          </cell>
          <cell r="Q63">
            <v>9</v>
          </cell>
          <cell r="R63">
            <v>230.61</v>
          </cell>
          <cell r="S63">
            <v>2075.4899999999998</v>
          </cell>
          <cell r="T63">
            <v>0</v>
          </cell>
          <cell r="U63">
            <v>28.83</v>
          </cell>
          <cell r="V63">
            <v>0</v>
          </cell>
          <cell r="W63">
            <v>2075.4899999999998</v>
          </cell>
        </row>
        <row r="64">
          <cell r="I64" t="str">
            <v>Tarif</v>
          </cell>
          <cell r="J64">
            <v>35</v>
          </cell>
          <cell r="M64">
            <v>2091</v>
          </cell>
          <cell r="N64">
            <v>12</v>
          </cell>
          <cell r="P64">
            <v>2341.92</v>
          </cell>
          <cell r="Q64">
            <v>7</v>
          </cell>
          <cell r="R64">
            <v>107.67</v>
          </cell>
          <cell r="S64">
            <v>753.69</v>
          </cell>
          <cell r="T64">
            <v>0</v>
          </cell>
          <cell r="U64">
            <v>15.38</v>
          </cell>
          <cell r="V64">
            <v>0</v>
          </cell>
          <cell r="W64">
            <v>753.69</v>
          </cell>
        </row>
        <row r="65">
          <cell r="I65" t="str">
            <v>Tarif</v>
          </cell>
          <cell r="J65">
            <v>35</v>
          </cell>
          <cell r="M65">
            <v>2167.5</v>
          </cell>
          <cell r="N65">
            <v>10</v>
          </cell>
          <cell r="P65">
            <v>2384.25</v>
          </cell>
          <cell r="Q65">
            <v>2</v>
          </cell>
          <cell r="R65">
            <v>109.62</v>
          </cell>
          <cell r="S65">
            <v>219.24</v>
          </cell>
          <cell r="T65">
            <v>0</v>
          </cell>
          <cell r="U65">
            <v>15.66</v>
          </cell>
          <cell r="V65">
            <v>0</v>
          </cell>
          <cell r="W65">
            <v>219.24</v>
          </cell>
        </row>
        <row r="66">
          <cell r="I66" t="str">
            <v>Tarif</v>
          </cell>
          <cell r="J66">
            <v>35</v>
          </cell>
          <cell r="M66">
            <v>3701</v>
          </cell>
          <cell r="N66">
            <v>9</v>
          </cell>
          <cell r="P66">
            <v>4034.09</v>
          </cell>
          <cell r="Q66">
            <v>3</v>
          </cell>
          <cell r="R66">
            <v>185.48</v>
          </cell>
          <cell r="S66">
            <v>556.44000000000005</v>
          </cell>
          <cell r="T66">
            <v>40.4</v>
          </cell>
          <cell r="U66">
            <v>26.5</v>
          </cell>
          <cell r="V66">
            <v>1070.5999999999999</v>
          </cell>
          <cell r="W66">
            <v>1627.04</v>
          </cell>
        </row>
        <row r="67">
          <cell r="I67" t="str">
            <v>Tarif</v>
          </cell>
          <cell r="J67">
            <v>35</v>
          </cell>
          <cell r="M67">
            <v>4467</v>
          </cell>
          <cell r="N67">
            <v>8</v>
          </cell>
          <cell r="P67">
            <v>4824.3599999999997</v>
          </cell>
          <cell r="Q67">
            <v>1</v>
          </cell>
          <cell r="R67">
            <v>221.81</v>
          </cell>
          <cell r="S67">
            <v>221.81</v>
          </cell>
          <cell r="T67">
            <v>0</v>
          </cell>
          <cell r="U67">
            <v>31.69</v>
          </cell>
          <cell r="V67">
            <v>0</v>
          </cell>
          <cell r="W67">
            <v>221.81</v>
          </cell>
        </row>
        <row r="68">
          <cell r="I68" t="str">
            <v>Tarif</v>
          </cell>
          <cell r="J68">
            <v>35</v>
          </cell>
          <cell r="M68">
            <v>3918.5</v>
          </cell>
          <cell r="N68">
            <v>10</v>
          </cell>
          <cell r="O68">
            <v>166</v>
          </cell>
          <cell r="P68">
            <v>4476.3500000000004</v>
          </cell>
          <cell r="Q68">
            <v>2</v>
          </cell>
          <cell r="R68">
            <v>205.81</v>
          </cell>
          <cell r="S68">
            <v>411.62</v>
          </cell>
          <cell r="T68">
            <v>0</v>
          </cell>
          <cell r="U68">
            <v>29.4</v>
          </cell>
          <cell r="V68">
            <v>0</v>
          </cell>
          <cell r="W68">
            <v>411.62</v>
          </cell>
        </row>
        <row r="69">
          <cell r="I69" t="str">
            <v>Tarif</v>
          </cell>
          <cell r="J69">
            <v>35</v>
          </cell>
          <cell r="M69">
            <v>3213.5</v>
          </cell>
          <cell r="N69">
            <v>12</v>
          </cell>
          <cell r="P69">
            <v>3599.12</v>
          </cell>
          <cell r="Q69">
            <v>2</v>
          </cell>
          <cell r="R69">
            <v>165.48</v>
          </cell>
          <cell r="S69">
            <v>330.96</v>
          </cell>
          <cell r="T69">
            <v>35.42</v>
          </cell>
          <cell r="U69">
            <v>23.64</v>
          </cell>
          <cell r="V69">
            <v>837.33</v>
          </cell>
          <cell r="W69">
            <v>1168.29</v>
          </cell>
        </row>
        <row r="70">
          <cell r="I70" t="str">
            <v>Tarif</v>
          </cell>
          <cell r="J70">
            <v>35</v>
          </cell>
          <cell r="M70">
            <v>3918.5</v>
          </cell>
          <cell r="N70">
            <v>10</v>
          </cell>
          <cell r="P70">
            <v>4310.3500000000004</v>
          </cell>
          <cell r="Q70">
            <v>8</v>
          </cell>
          <cell r="R70">
            <v>198.18</v>
          </cell>
          <cell r="S70">
            <v>1585.44</v>
          </cell>
          <cell r="T70">
            <v>34.86</v>
          </cell>
          <cell r="U70">
            <v>28.31</v>
          </cell>
          <cell r="V70">
            <v>986.89</v>
          </cell>
          <cell r="W70">
            <v>2572.33</v>
          </cell>
        </row>
        <row r="71">
          <cell r="I71" t="str">
            <v>Tarif</v>
          </cell>
          <cell r="J71">
            <v>35</v>
          </cell>
          <cell r="M71">
            <v>2294</v>
          </cell>
          <cell r="N71">
            <v>12</v>
          </cell>
          <cell r="P71">
            <v>2569.2800000000002</v>
          </cell>
          <cell r="Q71">
            <v>2</v>
          </cell>
          <cell r="R71">
            <v>118.13</v>
          </cell>
          <cell r="S71">
            <v>236.26</v>
          </cell>
          <cell r="T71">
            <v>100.33</v>
          </cell>
          <cell r="U71">
            <v>16.88</v>
          </cell>
          <cell r="V71">
            <v>1693.57</v>
          </cell>
          <cell r="W71">
            <v>1929.83</v>
          </cell>
        </row>
        <row r="72">
          <cell r="I72" t="str">
            <v>Tarif</v>
          </cell>
          <cell r="J72">
            <v>35</v>
          </cell>
          <cell r="M72">
            <v>2123.5</v>
          </cell>
          <cell r="N72">
            <v>8</v>
          </cell>
          <cell r="O72">
            <v>117</v>
          </cell>
          <cell r="P72">
            <v>2410.38</v>
          </cell>
          <cell r="Q72">
            <v>7</v>
          </cell>
          <cell r="R72">
            <v>110.82</v>
          </cell>
          <cell r="S72">
            <v>775.74</v>
          </cell>
          <cell r="T72">
            <v>19.72</v>
          </cell>
          <cell r="U72">
            <v>15.83</v>
          </cell>
          <cell r="V72">
            <v>312.17</v>
          </cell>
          <cell r="W72">
            <v>1087.9100000000001</v>
          </cell>
        </row>
        <row r="73">
          <cell r="I73" t="str">
            <v>Tarif</v>
          </cell>
          <cell r="J73">
            <v>35</v>
          </cell>
          <cell r="M73">
            <v>2608</v>
          </cell>
          <cell r="N73">
            <v>12</v>
          </cell>
          <cell r="P73">
            <v>2920.96</v>
          </cell>
          <cell r="Q73">
            <v>0</v>
          </cell>
          <cell r="R73">
            <v>134.30000000000001</v>
          </cell>
          <cell r="S73">
            <v>0</v>
          </cell>
          <cell r="T73">
            <v>97.83</v>
          </cell>
          <cell r="U73">
            <v>19.190000000000001</v>
          </cell>
          <cell r="V73">
            <v>1877.36</v>
          </cell>
          <cell r="W73">
            <v>1877.36</v>
          </cell>
        </row>
        <row r="74">
          <cell r="I74" t="str">
            <v>Tarif</v>
          </cell>
          <cell r="J74">
            <v>35</v>
          </cell>
          <cell r="M74">
            <v>2866.5</v>
          </cell>
          <cell r="N74">
            <v>10</v>
          </cell>
          <cell r="P74">
            <v>3153.15</v>
          </cell>
          <cell r="Q74">
            <v>5</v>
          </cell>
          <cell r="R74">
            <v>144.97</v>
          </cell>
          <cell r="S74">
            <v>724.85</v>
          </cell>
          <cell r="T74">
            <v>67.84</v>
          </cell>
          <cell r="U74">
            <v>20.71</v>
          </cell>
          <cell r="V74">
            <v>1404.97</v>
          </cell>
          <cell r="W74">
            <v>2129.8200000000002</v>
          </cell>
        </row>
        <row r="75">
          <cell r="I75" t="str">
            <v>Tarif</v>
          </cell>
          <cell r="J75">
            <v>35</v>
          </cell>
          <cell r="M75">
            <v>2167.5</v>
          </cell>
          <cell r="N75">
            <v>11</v>
          </cell>
          <cell r="P75">
            <v>2405.9299999999998</v>
          </cell>
          <cell r="Q75">
            <v>1</v>
          </cell>
          <cell r="R75">
            <v>110.62</v>
          </cell>
          <cell r="S75">
            <v>110.62</v>
          </cell>
          <cell r="T75">
            <v>6.4</v>
          </cell>
          <cell r="U75">
            <v>15.8</v>
          </cell>
          <cell r="V75">
            <v>101.12</v>
          </cell>
          <cell r="W75">
            <v>211.74</v>
          </cell>
        </row>
        <row r="76">
          <cell r="I76" t="str">
            <v>Tarif</v>
          </cell>
          <cell r="J76">
            <v>35</v>
          </cell>
          <cell r="M76">
            <v>3213.5</v>
          </cell>
          <cell r="N76">
            <v>9</v>
          </cell>
          <cell r="O76">
            <v>258</v>
          </cell>
          <cell r="P76">
            <v>3760.72</v>
          </cell>
          <cell r="Q76">
            <v>3</v>
          </cell>
          <cell r="R76">
            <v>172.91</v>
          </cell>
          <cell r="S76">
            <v>518.73</v>
          </cell>
          <cell r="T76">
            <v>87.17</v>
          </cell>
          <cell r="U76">
            <v>24.7</v>
          </cell>
          <cell r="V76">
            <v>2153.1</v>
          </cell>
          <cell r="W76">
            <v>2671.83</v>
          </cell>
        </row>
        <row r="77">
          <cell r="I77" t="str">
            <v>Tarif</v>
          </cell>
          <cell r="J77">
            <v>35</v>
          </cell>
          <cell r="M77">
            <v>2294</v>
          </cell>
          <cell r="N77">
            <v>10</v>
          </cell>
          <cell r="P77">
            <v>2523.4</v>
          </cell>
          <cell r="Q77">
            <v>4</v>
          </cell>
          <cell r="R77">
            <v>116.02</v>
          </cell>
          <cell r="S77">
            <v>464.08</v>
          </cell>
          <cell r="T77">
            <v>14.31</v>
          </cell>
          <cell r="U77">
            <v>16.57</v>
          </cell>
          <cell r="V77">
            <v>237.12</v>
          </cell>
          <cell r="W77">
            <v>701.2</v>
          </cell>
        </row>
        <row r="78">
          <cell r="I78" t="str">
            <v>Tarif</v>
          </cell>
          <cell r="J78">
            <v>35</v>
          </cell>
          <cell r="M78">
            <v>2066.5</v>
          </cell>
          <cell r="N78">
            <v>9</v>
          </cell>
          <cell r="O78">
            <v>295</v>
          </cell>
          <cell r="P78">
            <v>2547.4899999999998</v>
          </cell>
          <cell r="Q78">
            <v>9</v>
          </cell>
          <cell r="R78">
            <v>117.13</v>
          </cell>
          <cell r="S78">
            <v>1054.17</v>
          </cell>
          <cell r="T78">
            <v>33.840000000000003</v>
          </cell>
          <cell r="U78">
            <v>16.73</v>
          </cell>
          <cell r="V78">
            <v>566.14</v>
          </cell>
          <cell r="W78">
            <v>1620.31</v>
          </cell>
        </row>
        <row r="79">
          <cell r="I79" t="str">
            <v>Tarif</v>
          </cell>
          <cell r="J79">
            <v>35</v>
          </cell>
          <cell r="M79">
            <v>2091</v>
          </cell>
          <cell r="N79">
            <v>8</v>
          </cell>
          <cell r="O79">
            <v>203</v>
          </cell>
          <cell r="P79">
            <v>2461.2800000000002</v>
          </cell>
          <cell r="Q79">
            <v>5</v>
          </cell>
          <cell r="R79">
            <v>113.16</v>
          </cell>
          <cell r="S79">
            <v>565.79999999999995</v>
          </cell>
          <cell r="T79">
            <v>0</v>
          </cell>
          <cell r="U79">
            <v>16.170000000000002</v>
          </cell>
          <cell r="V79">
            <v>0</v>
          </cell>
          <cell r="W79">
            <v>565.79999999999995</v>
          </cell>
        </row>
        <row r="80">
          <cell r="I80" t="str">
            <v>Tarif</v>
          </cell>
          <cell r="J80">
            <v>35</v>
          </cell>
          <cell r="M80">
            <v>4353.5</v>
          </cell>
          <cell r="N80">
            <v>10</v>
          </cell>
          <cell r="P80">
            <v>4788.8500000000004</v>
          </cell>
          <cell r="Q80">
            <v>2</v>
          </cell>
          <cell r="R80">
            <v>220.18</v>
          </cell>
          <cell r="S80">
            <v>440.36</v>
          </cell>
          <cell r="T80">
            <v>14.48</v>
          </cell>
          <cell r="U80">
            <v>31.45</v>
          </cell>
          <cell r="V80">
            <v>455.4</v>
          </cell>
          <cell r="W80">
            <v>895.76</v>
          </cell>
        </row>
        <row r="81">
          <cell r="I81" t="str">
            <v>Tarif</v>
          </cell>
          <cell r="J81">
            <v>35</v>
          </cell>
          <cell r="M81">
            <v>2294</v>
          </cell>
          <cell r="N81">
            <v>10</v>
          </cell>
          <cell r="P81">
            <v>2523.4</v>
          </cell>
          <cell r="Q81">
            <v>6</v>
          </cell>
          <cell r="R81">
            <v>116.02</v>
          </cell>
          <cell r="S81">
            <v>696.12</v>
          </cell>
          <cell r="T81">
            <v>0</v>
          </cell>
          <cell r="U81">
            <v>16.57</v>
          </cell>
          <cell r="V81">
            <v>0</v>
          </cell>
          <cell r="W81">
            <v>696.12</v>
          </cell>
        </row>
        <row r="82">
          <cell r="I82" t="str">
            <v>Tarif</v>
          </cell>
          <cell r="J82">
            <v>35</v>
          </cell>
          <cell r="M82">
            <v>2091</v>
          </cell>
          <cell r="N82">
            <v>11</v>
          </cell>
          <cell r="P82">
            <v>2321.0100000000002</v>
          </cell>
          <cell r="Q82">
            <v>4</v>
          </cell>
          <cell r="R82">
            <v>106.71</v>
          </cell>
          <cell r="S82">
            <v>426.84</v>
          </cell>
          <cell r="T82">
            <v>12.83</v>
          </cell>
          <cell r="U82">
            <v>15.24</v>
          </cell>
          <cell r="V82">
            <v>195.53</v>
          </cell>
          <cell r="W82">
            <v>622.37</v>
          </cell>
        </row>
        <row r="83">
          <cell r="I83" t="str">
            <v>Tarif</v>
          </cell>
          <cell r="J83">
            <v>35</v>
          </cell>
          <cell r="M83">
            <v>2123.5</v>
          </cell>
          <cell r="N83">
            <v>8</v>
          </cell>
          <cell r="O83">
            <v>64</v>
          </cell>
          <cell r="P83">
            <v>2357.38</v>
          </cell>
          <cell r="Q83">
            <v>8</v>
          </cell>
          <cell r="R83">
            <v>108.39</v>
          </cell>
          <cell r="S83">
            <v>867.12</v>
          </cell>
          <cell r="T83">
            <v>0</v>
          </cell>
          <cell r="U83">
            <v>15.48</v>
          </cell>
          <cell r="V83">
            <v>0</v>
          </cell>
          <cell r="W83">
            <v>867.12</v>
          </cell>
        </row>
        <row r="84">
          <cell r="I84" t="str">
            <v>Tarif</v>
          </cell>
          <cell r="J84">
            <v>35</v>
          </cell>
          <cell r="M84">
            <v>2123.5</v>
          </cell>
          <cell r="N84">
            <v>11</v>
          </cell>
          <cell r="P84">
            <v>2357.09</v>
          </cell>
          <cell r="Q84">
            <v>7</v>
          </cell>
          <cell r="R84">
            <v>108.37</v>
          </cell>
          <cell r="S84">
            <v>758.59</v>
          </cell>
          <cell r="T84">
            <v>25.62</v>
          </cell>
          <cell r="U84">
            <v>15.48</v>
          </cell>
          <cell r="V84">
            <v>396.6</v>
          </cell>
          <cell r="W84">
            <v>1155.19</v>
          </cell>
        </row>
        <row r="85">
          <cell r="I85" t="str">
            <v>Tarif</v>
          </cell>
          <cell r="J85">
            <v>35</v>
          </cell>
          <cell r="M85">
            <v>5256.5</v>
          </cell>
          <cell r="N85">
            <v>12</v>
          </cell>
          <cell r="P85">
            <v>5887.28</v>
          </cell>
          <cell r="Q85">
            <v>1</v>
          </cell>
          <cell r="R85">
            <v>270.68</v>
          </cell>
          <cell r="S85">
            <v>270.68</v>
          </cell>
          <cell r="T85">
            <v>97.47</v>
          </cell>
          <cell r="U85">
            <v>38.67</v>
          </cell>
          <cell r="V85">
            <v>3769.16</v>
          </cell>
          <cell r="W85">
            <v>4039.8399999999997</v>
          </cell>
        </row>
        <row r="86">
          <cell r="I86" t="str">
            <v>Tarif</v>
          </cell>
          <cell r="J86">
            <v>35</v>
          </cell>
          <cell r="M86">
            <v>2294</v>
          </cell>
          <cell r="N86">
            <v>9</v>
          </cell>
          <cell r="P86">
            <v>2500.46</v>
          </cell>
          <cell r="Q86">
            <v>3</v>
          </cell>
          <cell r="R86">
            <v>114.96</v>
          </cell>
          <cell r="S86">
            <v>344.88</v>
          </cell>
          <cell r="T86">
            <v>4.75</v>
          </cell>
          <cell r="U86">
            <v>16.420000000000002</v>
          </cell>
          <cell r="V86">
            <v>78</v>
          </cell>
          <cell r="W86">
            <v>422.88</v>
          </cell>
        </row>
        <row r="87">
          <cell r="I87" t="str">
            <v>Tarif</v>
          </cell>
          <cell r="J87">
            <v>35</v>
          </cell>
          <cell r="M87">
            <v>2608</v>
          </cell>
          <cell r="N87">
            <v>9</v>
          </cell>
          <cell r="P87">
            <v>2842.72</v>
          </cell>
          <cell r="Q87">
            <v>3</v>
          </cell>
          <cell r="R87">
            <v>130.69999999999999</v>
          </cell>
          <cell r="S87">
            <v>392.1</v>
          </cell>
          <cell r="T87">
            <v>0</v>
          </cell>
          <cell r="U87">
            <v>18.670000000000002</v>
          </cell>
          <cell r="V87">
            <v>0</v>
          </cell>
          <cell r="W87">
            <v>392.1</v>
          </cell>
        </row>
        <row r="88">
          <cell r="I88" t="str">
            <v>Tarif</v>
          </cell>
          <cell r="J88">
            <v>35</v>
          </cell>
          <cell r="M88">
            <v>2042</v>
          </cell>
          <cell r="N88">
            <v>11</v>
          </cell>
          <cell r="O88">
            <v>56</v>
          </cell>
          <cell r="P88">
            <v>2322.62</v>
          </cell>
          <cell r="Q88">
            <v>7</v>
          </cell>
          <cell r="R88">
            <v>106.79</v>
          </cell>
          <cell r="S88">
            <v>747.53</v>
          </cell>
          <cell r="T88">
            <v>60.36</v>
          </cell>
          <cell r="U88">
            <v>15.26</v>
          </cell>
          <cell r="V88">
            <v>921.09</v>
          </cell>
          <cell r="W88">
            <v>1668.62</v>
          </cell>
        </row>
        <row r="89">
          <cell r="I89" t="str">
            <v>Tarif</v>
          </cell>
          <cell r="J89">
            <v>35</v>
          </cell>
          <cell r="M89">
            <v>2866.5</v>
          </cell>
          <cell r="N89">
            <v>11</v>
          </cell>
          <cell r="O89">
            <v>223</v>
          </cell>
          <cell r="P89">
            <v>3404.82</v>
          </cell>
          <cell r="Q89">
            <v>9</v>
          </cell>
          <cell r="R89">
            <v>156.54</v>
          </cell>
          <cell r="S89">
            <v>1408.86</v>
          </cell>
          <cell r="T89">
            <v>60.2</v>
          </cell>
          <cell r="U89">
            <v>22.36</v>
          </cell>
          <cell r="V89">
            <v>1346.07</v>
          </cell>
          <cell r="W89">
            <v>2754.93</v>
          </cell>
        </row>
        <row r="90">
          <cell r="I90" t="str">
            <v>Tarif</v>
          </cell>
          <cell r="J90">
            <v>35</v>
          </cell>
          <cell r="M90">
            <v>2167.5</v>
          </cell>
          <cell r="N90">
            <v>9</v>
          </cell>
          <cell r="P90">
            <v>2362.58</v>
          </cell>
          <cell r="Q90">
            <v>1</v>
          </cell>
          <cell r="R90">
            <v>108.62</v>
          </cell>
          <cell r="S90">
            <v>108.62</v>
          </cell>
          <cell r="T90">
            <v>28.77</v>
          </cell>
          <cell r="U90">
            <v>15.52</v>
          </cell>
          <cell r="V90">
            <v>446.51</v>
          </cell>
          <cell r="W90">
            <v>555.13</v>
          </cell>
        </row>
        <row r="91">
          <cell r="I91" t="str">
            <v>Tarif</v>
          </cell>
          <cell r="J91">
            <v>35</v>
          </cell>
          <cell r="M91">
            <v>2123.5</v>
          </cell>
          <cell r="N91">
            <v>9</v>
          </cell>
          <cell r="O91">
            <v>208</v>
          </cell>
          <cell r="P91">
            <v>2522.62</v>
          </cell>
          <cell r="Q91">
            <v>0</v>
          </cell>
          <cell r="R91">
            <v>115.98</v>
          </cell>
          <cell r="S91">
            <v>0</v>
          </cell>
          <cell r="T91">
            <v>0</v>
          </cell>
          <cell r="U91">
            <v>16.57</v>
          </cell>
          <cell r="V91">
            <v>0</v>
          </cell>
          <cell r="W91">
            <v>0</v>
          </cell>
        </row>
        <row r="92">
          <cell r="I92" t="str">
            <v>Azubi</v>
          </cell>
          <cell r="J92">
            <v>35</v>
          </cell>
          <cell r="M92">
            <v>861.4</v>
          </cell>
          <cell r="P92">
            <v>861.4</v>
          </cell>
          <cell r="Q92">
            <v>3</v>
          </cell>
          <cell r="R92">
            <v>39.6</v>
          </cell>
          <cell r="S92">
            <v>118.8</v>
          </cell>
          <cell r="T92">
            <v>90.94</v>
          </cell>
          <cell r="U92">
            <v>5.66</v>
          </cell>
          <cell r="V92">
            <v>514.72</v>
          </cell>
          <cell r="W92">
            <v>633.52</v>
          </cell>
        </row>
        <row r="93">
          <cell r="I93" t="str">
            <v>Tarif</v>
          </cell>
          <cell r="J93">
            <v>35</v>
          </cell>
          <cell r="M93">
            <v>5256.5</v>
          </cell>
          <cell r="N93">
            <v>10</v>
          </cell>
          <cell r="P93">
            <v>5782.15</v>
          </cell>
          <cell r="Q93">
            <v>9</v>
          </cell>
          <cell r="R93">
            <v>265.85000000000002</v>
          </cell>
          <cell r="S93">
            <v>2392.65</v>
          </cell>
          <cell r="T93">
            <v>49.35</v>
          </cell>
          <cell r="U93">
            <v>37.979999999999997</v>
          </cell>
          <cell r="V93">
            <v>1874.31</v>
          </cell>
          <cell r="W93">
            <v>4266.96</v>
          </cell>
        </row>
        <row r="94">
          <cell r="I94" t="str">
            <v>Tarif</v>
          </cell>
          <cell r="J94">
            <v>40</v>
          </cell>
          <cell r="M94">
            <v>2224</v>
          </cell>
          <cell r="N94">
            <v>10</v>
          </cell>
          <cell r="P94">
            <v>2795.89</v>
          </cell>
          <cell r="Q94">
            <v>0</v>
          </cell>
          <cell r="R94">
            <v>128.55000000000001</v>
          </cell>
          <cell r="S94">
            <v>0</v>
          </cell>
          <cell r="T94">
            <v>36.53</v>
          </cell>
          <cell r="U94">
            <v>16.07</v>
          </cell>
          <cell r="V94">
            <v>587.04</v>
          </cell>
          <cell r="W94">
            <v>587.04</v>
          </cell>
        </row>
        <row r="95">
          <cell r="I95" t="str">
            <v>Tarif</v>
          </cell>
          <cell r="J95">
            <v>35</v>
          </cell>
          <cell r="M95">
            <v>2042</v>
          </cell>
          <cell r="N95">
            <v>10</v>
          </cell>
          <cell r="O95">
            <v>66</v>
          </cell>
          <cell r="P95">
            <v>2312.1999999999998</v>
          </cell>
          <cell r="Q95">
            <v>7</v>
          </cell>
          <cell r="R95">
            <v>106.31</v>
          </cell>
          <cell r="S95">
            <v>744.17</v>
          </cell>
          <cell r="T95">
            <v>89.93</v>
          </cell>
          <cell r="U95">
            <v>15.19</v>
          </cell>
          <cell r="V95">
            <v>1366.04</v>
          </cell>
          <cell r="W95">
            <v>2110.21</v>
          </cell>
        </row>
        <row r="96">
          <cell r="I96" t="str">
            <v>Tarif</v>
          </cell>
          <cell r="J96">
            <v>35</v>
          </cell>
          <cell r="M96">
            <v>2042</v>
          </cell>
          <cell r="N96">
            <v>10</v>
          </cell>
          <cell r="O96">
            <v>199</v>
          </cell>
          <cell r="P96">
            <v>2445.1999999999998</v>
          </cell>
          <cell r="Q96">
            <v>7</v>
          </cell>
          <cell r="R96">
            <v>112.42</v>
          </cell>
          <cell r="S96">
            <v>786.94</v>
          </cell>
          <cell r="T96">
            <v>67.34</v>
          </cell>
          <cell r="U96">
            <v>16.059999999999999</v>
          </cell>
          <cell r="V96">
            <v>1081.48</v>
          </cell>
          <cell r="W96">
            <v>1868.42</v>
          </cell>
        </row>
        <row r="97">
          <cell r="I97" t="str">
            <v>Tarif</v>
          </cell>
          <cell r="J97">
            <v>35</v>
          </cell>
          <cell r="M97">
            <v>2167.5</v>
          </cell>
          <cell r="N97">
            <v>12</v>
          </cell>
          <cell r="O97">
            <v>189</v>
          </cell>
          <cell r="P97">
            <v>2616.6</v>
          </cell>
          <cell r="Q97">
            <v>7</v>
          </cell>
          <cell r="R97">
            <v>120.3</v>
          </cell>
          <cell r="S97">
            <v>842.1</v>
          </cell>
          <cell r="T97">
            <v>78.819999999999993</v>
          </cell>
          <cell r="U97">
            <v>17.190000000000001</v>
          </cell>
          <cell r="V97">
            <v>1354.92</v>
          </cell>
          <cell r="W97">
            <v>2197.02</v>
          </cell>
        </row>
        <row r="98">
          <cell r="I98" t="str">
            <v>Tarif</v>
          </cell>
          <cell r="J98">
            <v>35</v>
          </cell>
          <cell r="M98">
            <v>4353.5</v>
          </cell>
          <cell r="N98">
            <v>10</v>
          </cell>
          <cell r="P98">
            <v>4788.8500000000004</v>
          </cell>
          <cell r="Q98">
            <v>2</v>
          </cell>
          <cell r="R98">
            <v>220.18</v>
          </cell>
          <cell r="S98">
            <v>440.36</v>
          </cell>
          <cell r="T98">
            <v>0</v>
          </cell>
          <cell r="U98">
            <v>31.45</v>
          </cell>
          <cell r="V98">
            <v>0</v>
          </cell>
          <cell r="W98">
            <v>440.36</v>
          </cell>
        </row>
        <row r="99">
          <cell r="I99" t="str">
            <v>Tarif</v>
          </cell>
          <cell r="J99">
            <v>35</v>
          </cell>
          <cell r="M99">
            <v>3213.5</v>
          </cell>
          <cell r="N99">
            <v>8</v>
          </cell>
          <cell r="P99">
            <v>3470.58</v>
          </cell>
          <cell r="Q99">
            <v>10</v>
          </cell>
          <cell r="R99">
            <v>159.57</v>
          </cell>
          <cell r="S99">
            <v>1595.7</v>
          </cell>
          <cell r="T99">
            <v>57.58</v>
          </cell>
          <cell r="U99">
            <v>22.8</v>
          </cell>
          <cell r="V99">
            <v>1312.82</v>
          </cell>
          <cell r="W99">
            <v>2908.52</v>
          </cell>
        </row>
        <row r="100">
          <cell r="I100" t="str">
            <v>Tarif</v>
          </cell>
          <cell r="J100">
            <v>35</v>
          </cell>
          <cell r="M100">
            <v>3213.5</v>
          </cell>
          <cell r="N100">
            <v>8</v>
          </cell>
          <cell r="P100">
            <v>3470.58</v>
          </cell>
          <cell r="Q100">
            <v>3</v>
          </cell>
          <cell r="R100">
            <v>159.57</v>
          </cell>
          <cell r="S100">
            <v>478.71</v>
          </cell>
          <cell r="T100">
            <v>0</v>
          </cell>
          <cell r="U100">
            <v>22.8</v>
          </cell>
          <cell r="V100">
            <v>0</v>
          </cell>
          <cell r="W100">
            <v>478.71</v>
          </cell>
        </row>
        <row r="101">
          <cell r="I101" t="str">
            <v>Tarif</v>
          </cell>
          <cell r="J101">
            <v>40</v>
          </cell>
          <cell r="M101">
            <v>2066.5</v>
          </cell>
          <cell r="N101">
            <v>8</v>
          </cell>
          <cell r="P101">
            <v>2550.65</v>
          </cell>
          <cell r="Q101">
            <v>2</v>
          </cell>
          <cell r="R101">
            <v>117.27</v>
          </cell>
          <cell r="S101">
            <v>234.54</v>
          </cell>
          <cell r="T101">
            <v>0</v>
          </cell>
          <cell r="U101">
            <v>14.66</v>
          </cell>
          <cell r="V101">
            <v>0</v>
          </cell>
          <cell r="W101">
            <v>234.54</v>
          </cell>
        </row>
        <row r="102">
          <cell r="I102" t="str">
            <v>Tarif</v>
          </cell>
          <cell r="J102">
            <v>35</v>
          </cell>
          <cell r="M102">
            <v>2167.5</v>
          </cell>
          <cell r="N102">
            <v>11</v>
          </cell>
          <cell r="O102">
            <v>170</v>
          </cell>
          <cell r="P102">
            <v>2575.9299999999998</v>
          </cell>
          <cell r="Q102">
            <v>5</v>
          </cell>
          <cell r="R102">
            <v>118.43</v>
          </cell>
          <cell r="S102">
            <v>592.15</v>
          </cell>
          <cell r="T102">
            <v>79.86</v>
          </cell>
          <cell r="U102">
            <v>16.920000000000002</v>
          </cell>
          <cell r="V102">
            <v>1351.23</v>
          </cell>
          <cell r="W102">
            <v>1943.38</v>
          </cell>
        </row>
        <row r="103">
          <cell r="I103" t="str">
            <v>Tarif</v>
          </cell>
          <cell r="J103">
            <v>35</v>
          </cell>
          <cell r="M103">
            <v>2866.5</v>
          </cell>
          <cell r="N103">
            <v>8</v>
          </cell>
          <cell r="P103">
            <v>3095.82</v>
          </cell>
          <cell r="Q103">
            <v>6</v>
          </cell>
          <cell r="R103">
            <v>142.34</v>
          </cell>
          <cell r="S103">
            <v>854.04</v>
          </cell>
          <cell r="T103">
            <v>90.11</v>
          </cell>
          <cell r="U103">
            <v>20.329999999999998</v>
          </cell>
          <cell r="V103">
            <v>1831.94</v>
          </cell>
          <cell r="W103">
            <v>2685.98</v>
          </cell>
        </row>
        <row r="104">
          <cell r="I104" t="str">
            <v>Tarif</v>
          </cell>
          <cell r="J104">
            <v>35</v>
          </cell>
          <cell r="M104">
            <v>2042</v>
          </cell>
          <cell r="N104">
            <v>10</v>
          </cell>
          <cell r="O104">
            <v>164</v>
          </cell>
          <cell r="P104">
            <v>2410.1999999999998</v>
          </cell>
          <cell r="Q104">
            <v>10</v>
          </cell>
          <cell r="R104">
            <v>110.81</v>
          </cell>
          <cell r="S104">
            <v>1108.0999999999999</v>
          </cell>
          <cell r="T104">
            <v>28.14</v>
          </cell>
          <cell r="U104">
            <v>15.83</v>
          </cell>
          <cell r="V104">
            <v>445.46</v>
          </cell>
          <cell r="W104">
            <v>1553.56</v>
          </cell>
        </row>
        <row r="105">
          <cell r="I105" t="str">
            <v>Tarif</v>
          </cell>
          <cell r="J105">
            <v>35</v>
          </cell>
          <cell r="M105">
            <v>5256.5</v>
          </cell>
          <cell r="N105">
            <v>8</v>
          </cell>
          <cell r="O105">
            <v>86</v>
          </cell>
          <cell r="P105">
            <v>5763.02</v>
          </cell>
          <cell r="Q105">
            <v>3</v>
          </cell>
          <cell r="R105">
            <v>264.97000000000003</v>
          </cell>
          <cell r="S105">
            <v>794.91</v>
          </cell>
          <cell r="T105">
            <v>24.51</v>
          </cell>
          <cell r="U105">
            <v>37.85</v>
          </cell>
          <cell r="V105">
            <v>927.7</v>
          </cell>
          <cell r="W105">
            <v>1722.6100000000001</v>
          </cell>
        </row>
        <row r="106">
          <cell r="I106" t="str">
            <v>Tarif</v>
          </cell>
          <cell r="J106">
            <v>35</v>
          </cell>
          <cell r="M106">
            <v>2413</v>
          </cell>
          <cell r="N106">
            <v>11</v>
          </cell>
          <cell r="P106">
            <v>2678.43</v>
          </cell>
          <cell r="Q106">
            <v>9</v>
          </cell>
          <cell r="R106">
            <v>123.15</v>
          </cell>
          <cell r="S106">
            <v>1108.3499999999999</v>
          </cell>
          <cell r="T106">
            <v>56.42</v>
          </cell>
          <cell r="U106">
            <v>17.59</v>
          </cell>
          <cell r="V106">
            <v>992.43</v>
          </cell>
          <cell r="W106">
            <v>2100.7799999999997</v>
          </cell>
        </row>
        <row r="107">
          <cell r="I107" t="str">
            <v>Tarif</v>
          </cell>
          <cell r="J107">
            <v>35</v>
          </cell>
          <cell r="M107">
            <v>2042</v>
          </cell>
          <cell r="N107">
            <v>8</v>
          </cell>
          <cell r="O107">
            <v>244</v>
          </cell>
          <cell r="P107">
            <v>2449.36</v>
          </cell>
          <cell r="Q107">
            <v>6</v>
          </cell>
          <cell r="R107">
            <v>112.61</v>
          </cell>
          <cell r="S107">
            <v>675.66</v>
          </cell>
          <cell r="T107">
            <v>26.2</v>
          </cell>
          <cell r="U107">
            <v>16.09</v>
          </cell>
          <cell r="V107">
            <v>421.56</v>
          </cell>
          <cell r="W107">
            <v>1097.22</v>
          </cell>
        </row>
        <row r="108">
          <cell r="I108" t="str">
            <v>Tarif</v>
          </cell>
          <cell r="J108">
            <v>35</v>
          </cell>
          <cell r="M108">
            <v>2042</v>
          </cell>
          <cell r="N108">
            <v>10</v>
          </cell>
          <cell r="O108">
            <v>101</v>
          </cell>
          <cell r="P108">
            <v>2347.1999999999998</v>
          </cell>
          <cell r="Q108">
            <v>5</v>
          </cell>
          <cell r="R108">
            <v>107.92</v>
          </cell>
          <cell r="S108">
            <v>539.6</v>
          </cell>
          <cell r="T108">
            <v>0</v>
          </cell>
          <cell r="U108">
            <v>15.42</v>
          </cell>
          <cell r="V108">
            <v>0</v>
          </cell>
          <cell r="W108">
            <v>539.6</v>
          </cell>
        </row>
        <row r="109">
          <cell r="I109" t="str">
            <v>Tarif</v>
          </cell>
          <cell r="J109">
            <v>35</v>
          </cell>
          <cell r="M109">
            <v>2167.5</v>
          </cell>
          <cell r="N109">
            <v>9</v>
          </cell>
          <cell r="P109">
            <v>2362.58</v>
          </cell>
          <cell r="Q109">
            <v>10</v>
          </cell>
          <cell r="R109">
            <v>108.62</v>
          </cell>
          <cell r="S109">
            <v>1086.2</v>
          </cell>
          <cell r="T109">
            <v>1.44</v>
          </cell>
          <cell r="U109">
            <v>15.52</v>
          </cell>
          <cell r="V109">
            <v>22.35</v>
          </cell>
          <cell r="W109">
            <v>1108.55</v>
          </cell>
        </row>
        <row r="110">
          <cell r="I110" t="str">
            <v>Azubi</v>
          </cell>
          <cell r="J110">
            <v>35</v>
          </cell>
          <cell r="M110">
            <v>922.1</v>
          </cell>
          <cell r="P110">
            <v>922.1</v>
          </cell>
          <cell r="Q110">
            <v>5</v>
          </cell>
          <cell r="R110">
            <v>42.4</v>
          </cell>
          <cell r="S110">
            <v>212</v>
          </cell>
          <cell r="T110">
            <v>62.27</v>
          </cell>
          <cell r="U110">
            <v>6.06</v>
          </cell>
          <cell r="V110">
            <v>377.36</v>
          </cell>
          <cell r="W110">
            <v>589.36</v>
          </cell>
        </row>
        <row r="111">
          <cell r="I111" t="str">
            <v>Tarif</v>
          </cell>
          <cell r="J111">
            <v>35</v>
          </cell>
          <cell r="M111">
            <v>2608</v>
          </cell>
          <cell r="N111">
            <v>12</v>
          </cell>
          <cell r="P111">
            <v>2920.96</v>
          </cell>
          <cell r="Q111">
            <v>1</v>
          </cell>
          <cell r="R111">
            <v>134.30000000000001</v>
          </cell>
          <cell r="S111">
            <v>134.30000000000001</v>
          </cell>
          <cell r="T111">
            <v>14.63</v>
          </cell>
          <cell r="U111">
            <v>19.190000000000001</v>
          </cell>
          <cell r="V111">
            <v>280.75</v>
          </cell>
          <cell r="W111">
            <v>415.05</v>
          </cell>
        </row>
        <row r="112">
          <cell r="I112" t="str">
            <v>Tarif</v>
          </cell>
          <cell r="J112">
            <v>35</v>
          </cell>
          <cell r="M112">
            <v>2123.5</v>
          </cell>
          <cell r="N112">
            <v>11</v>
          </cell>
          <cell r="P112">
            <v>2357.09</v>
          </cell>
          <cell r="Q112">
            <v>0</v>
          </cell>
          <cell r="R112">
            <v>108.37</v>
          </cell>
          <cell r="S112">
            <v>0</v>
          </cell>
          <cell r="T112">
            <v>0</v>
          </cell>
          <cell r="U112">
            <v>15.48</v>
          </cell>
          <cell r="V112">
            <v>0</v>
          </cell>
          <cell r="W112">
            <v>0</v>
          </cell>
        </row>
        <row r="113">
          <cell r="I113" t="str">
            <v>Tarif</v>
          </cell>
          <cell r="J113">
            <v>35</v>
          </cell>
          <cell r="M113">
            <v>2123.5</v>
          </cell>
          <cell r="N113">
            <v>8</v>
          </cell>
          <cell r="O113">
            <v>136</v>
          </cell>
          <cell r="P113">
            <v>2429.38</v>
          </cell>
          <cell r="Q113">
            <v>9</v>
          </cell>
          <cell r="R113">
            <v>111.7</v>
          </cell>
          <cell r="S113">
            <v>1005.3</v>
          </cell>
          <cell r="T113">
            <v>0</v>
          </cell>
          <cell r="U113">
            <v>15.96</v>
          </cell>
          <cell r="V113">
            <v>0</v>
          </cell>
          <cell r="W113">
            <v>1005.3</v>
          </cell>
        </row>
        <row r="114">
          <cell r="I114" t="str">
            <v>Tarif</v>
          </cell>
          <cell r="J114">
            <v>35</v>
          </cell>
          <cell r="M114">
            <v>2294</v>
          </cell>
          <cell r="N114">
            <v>11</v>
          </cell>
          <cell r="P114">
            <v>2546.34</v>
          </cell>
          <cell r="Q114">
            <v>7</v>
          </cell>
          <cell r="R114">
            <v>117.07</v>
          </cell>
          <cell r="S114">
            <v>819.49</v>
          </cell>
          <cell r="T114">
            <v>67.959999999999994</v>
          </cell>
          <cell r="U114">
            <v>16.72</v>
          </cell>
          <cell r="V114">
            <v>1136.29</v>
          </cell>
          <cell r="W114">
            <v>1955.78</v>
          </cell>
        </row>
        <row r="115">
          <cell r="I115" t="str">
            <v>Tarif</v>
          </cell>
          <cell r="J115">
            <v>35</v>
          </cell>
          <cell r="M115">
            <v>5256.5</v>
          </cell>
          <cell r="N115">
            <v>8</v>
          </cell>
          <cell r="P115">
            <v>5677.02</v>
          </cell>
          <cell r="Q115">
            <v>7</v>
          </cell>
          <cell r="R115">
            <v>261.01</v>
          </cell>
          <cell r="S115">
            <v>1827.07</v>
          </cell>
          <cell r="T115">
            <v>0</v>
          </cell>
          <cell r="U115">
            <v>37.29</v>
          </cell>
          <cell r="V115">
            <v>0</v>
          </cell>
          <cell r="W115">
            <v>1827.07</v>
          </cell>
        </row>
        <row r="116">
          <cell r="I116" t="str">
            <v>Tarif</v>
          </cell>
          <cell r="J116">
            <v>35</v>
          </cell>
          <cell r="M116">
            <v>3679</v>
          </cell>
          <cell r="N116">
            <v>10</v>
          </cell>
          <cell r="P116">
            <v>4046.9</v>
          </cell>
          <cell r="Q116">
            <v>0</v>
          </cell>
          <cell r="R116">
            <v>186.06</v>
          </cell>
          <cell r="S116">
            <v>0</v>
          </cell>
          <cell r="T116">
            <v>27.3</v>
          </cell>
          <cell r="U116">
            <v>26.58</v>
          </cell>
          <cell r="V116">
            <v>725.63</v>
          </cell>
          <cell r="W116">
            <v>725.63</v>
          </cell>
        </row>
        <row r="117">
          <cell r="I117" t="str">
            <v>Tarif</v>
          </cell>
          <cell r="J117">
            <v>35</v>
          </cell>
          <cell r="M117">
            <v>2413</v>
          </cell>
          <cell r="N117">
            <v>9</v>
          </cell>
          <cell r="P117">
            <v>2630.17</v>
          </cell>
          <cell r="Q117">
            <v>6</v>
          </cell>
          <cell r="R117">
            <v>120.93</v>
          </cell>
          <cell r="S117">
            <v>725.58</v>
          </cell>
          <cell r="T117">
            <v>56.95</v>
          </cell>
          <cell r="U117">
            <v>17.28</v>
          </cell>
          <cell r="V117">
            <v>984.1</v>
          </cell>
          <cell r="W117">
            <v>1709.68</v>
          </cell>
        </row>
        <row r="118">
          <cell r="I118" t="str">
            <v>Tarif</v>
          </cell>
          <cell r="J118">
            <v>35</v>
          </cell>
          <cell r="M118">
            <v>2091</v>
          </cell>
          <cell r="N118">
            <v>11</v>
          </cell>
          <cell r="P118">
            <v>2321.0100000000002</v>
          </cell>
          <cell r="Q118">
            <v>8</v>
          </cell>
          <cell r="R118">
            <v>106.71</v>
          </cell>
          <cell r="S118">
            <v>853.68</v>
          </cell>
          <cell r="T118">
            <v>0</v>
          </cell>
          <cell r="U118">
            <v>15.24</v>
          </cell>
          <cell r="V118">
            <v>0</v>
          </cell>
          <cell r="W118">
            <v>853.68</v>
          </cell>
        </row>
        <row r="119">
          <cell r="I119" t="str">
            <v>Tarif</v>
          </cell>
          <cell r="J119">
            <v>35</v>
          </cell>
          <cell r="M119">
            <v>2294</v>
          </cell>
          <cell r="N119">
            <v>9</v>
          </cell>
          <cell r="O119">
            <v>111</v>
          </cell>
          <cell r="P119">
            <v>2611.46</v>
          </cell>
          <cell r="Q119">
            <v>4</v>
          </cell>
          <cell r="R119">
            <v>120.07</v>
          </cell>
          <cell r="S119">
            <v>480.28</v>
          </cell>
          <cell r="T119">
            <v>30.37</v>
          </cell>
          <cell r="U119">
            <v>17.149999999999999</v>
          </cell>
          <cell r="V119">
            <v>520.85</v>
          </cell>
          <cell r="W119">
            <v>1001.13</v>
          </cell>
        </row>
        <row r="120">
          <cell r="I120" t="str">
            <v>Tarif</v>
          </cell>
          <cell r="J120">
            <v>35</v>
          </cell>
          <cell r="M120">
            <v>3213.5</v>
          </cell>
          <cell r="N120">
            <v>11</v>
          </cell>
          <cell r="P120">
            <v>3566.99</v>
          </cell>
          <cell r="Q120">
            <v>2</v>
          </cell>
          <cell r="R120">
            <v>164</v>
          </cell>
          <cell r="S120">
            <v>328</v>
          </cell>
          <cell r="T120">
            <v>64.84</v>
          </cell>
          <cell r="U120">
            <v>23.43</v>
          </cell>
          <cell r="V120">
            <v>1519.2</v>
          </cell>
          <cell r="W120">
            <v>1847.2</v>
          </cell>
        </row>
        <row r="121">
          <cell r="I121" t="str">
            <v>Tarif</v>
          </cell>
          <cell r="J121">
            <v>35</v>
          </cell>
          <cell r="M121">
            <v>2608</v>
          </cell>
          <cell r="N121">
            <v>12</v>
          </cell>
          <cell r="P121">
            <v>2920.96</v>
          </cell>
          <cell r="Q121">
            <v>7</v>
          </cell>
          <cell r="R121">
            <v>134.30000000000001</v>
          </cell>
          <cell r="S121">
            <v>940.1</v>
          </cell>
          <cell r="T121">
            <v>0</v>
          </cell>
          <cell r="U121">
            <v>19.190000000000001</v>
          </cell>
          <cell r="V121">
            <v>0</v>
          </cell>
          <cell r="W121">
            <v>940.1</v>
          </cell>
        </row>
        <row r="122">
          <cell r="I122" t="str">
            <v>Tarif</v>
          </cell>
          <cell r="J122">
            <v>35</v>
          </cell>
          <cell r="M122">
            <v>2066.5</v>
          </cell>
          <cell r="N122">
            <v>10</v>
          </cell>
          <cell r="P122">
            <v>2273.15</v>
          </cell>
          <cell r="Q122">
            <v>4</v>
          </cell>
          <cell r="R122">
            <v>104.51</v>
          </cell>
          <cell r="S122">
            <v>418.04</v>
          </cell>
          <cell r="T122">
            <v>1.43</v>
          </cell>
          <cell r="U122">
            <v>14.93</v>
          </cell>
          <cell r="V122">
            <v>21.35</v>
          </cell>
          <cell r="W122">
            <v>439.39000000000004</v>
          </cell>
        </row>
        <row r="123">
          <cell r="I123" t="str">
            <v>Tarif</v>
          </cell>
          <cell r="J123">
            <v>35</v>
          </cell>
          <cell r="M123">
            <v>2608</v>
          </cell>
          <cell r="N123">
            <v>10</v>
          </cell>
          <cell r="P123">
            <v>2868.8</v>
          </cell>
          <cell r="Q123">
            <v>2</v>
          </cell>
          <cell r="R123">
            <v>131.9</v>
          </cell>
          <cell r="S123">
            <v>263.8</v>
          </cell>
          <cell r="T123">
            <v>35.909999999999997</v>
          </cell>
          <cell r="U123">
            <v>18.84</v>
          </cell>
          <cell r="V123">
            <v>676.54</v>
          </cell>
          <cell r="W123">
            <v>940.33999999999992</v>
          </cell>
        </row>
        <row r="124">
          <cell r="I124" t="str">
            <v>Tarif</v>
          </cell>
          <cell r="J124">
            <v>35</v>
          </cell>
          <cell r="M124">
            <v>2042</v>
          </cell>
          <cell r="N124">
            <v>10</v>
          </cell>
          <cell r="O124">
            <v>124</v>
          </cell>
          <cell r="P124">
            <v>2370.1999999999998</v>
          </cell>
          <cell r="Q124">
            <v>10</v>
          </cell>
          <cell r="R124">
            <v>108.97</v>
          </cell>
          <cell r="S124">
            <v>1089.7</v>
          </cell>
          <cell r="T124">
            <v>86.5</v>
          </cell>
          <cell r="U124">
            <v>15.57</v>
          </cell>
          <cell r="V124">
            <v>1346.81</v>
          </cell>
          <cell r="W124">
            <v>2436.5100000000002</v>
          </cell>
        </row>
        <row r="125">
          <cell r="I125" t="str">
            <v>Tarif</v>
          </cell>
          <cell r="J125">
            <v>35</v>
          </cell>
          <cell r="M125">
            <v>2066.5</v>
          </cell>
          <cell r="N125">
            <v>11</v>
          </cell>
          <cell r="O125">
            <v>136</v>
          </cell>
          <cell r="P125">
            <v>2429.8200000000002</v>
          </cell>
          <cell r="Q125">
            <v>4</v>
          </cell>
          <cell r="R125">
            <v>111.72</v>
          </cell>
          <cell r="S125">
            <v>446.88</v>
          </cell>
          <cell r="T125">
            <v>0</v>
          </cell>
          <cell r="U125">
            <v>15.96</v>
          </cell>
          <cell r="V125">
            <v>0</v>
          </cell>
          <cell r="W125">
            <v>446.88</v>
          </cell>
        </row>
        <row r="126">
          <cell r="I126" t="str">
            <v>Tarif</v>
          </cell>
          <cell r="J126">
            <v>35</v>
          </cell>
          <cell r="M126">
            <v>4730</v>
          </cell>
          <cell r="N126">
            <v>11</v>
          </cell>
          <cell r="P126">
            <v>5250.3</v>
          </cell>
          <cell r="Q126">
            <v>8</v>
          </cell>
          <cell r="R126">
            <v>241.39</v>
          </cell>
          <cell r="S126">
            <v>1931.12</v>
          </cell>
          <cell r="T126">
            <v>71.72</v>
          </cell>
          <cell r="U126">
            <v>34.479999999999997</v>
          </cell>
          <cell r="V126">
            <v>2472.91</v>
          </cell>
          <cell r="W126">
            <v>4404.03</v>
          </cell>
        </row>
        <row r="127">
          <cell r="I127" t="str">
            <v>Tarif</v>
          </cell>
          <cell r="J127">
            <v>35</v>
          </cell>
          <cell r="M127">
            <v>4353.5</v>
          </cell>
          <cell r="N127">
            <v>10</v>
          </cell>
          <cell r="O127">
            <v>80</v>
          </cell>
          <cell r="P127">
            <v>4868.8500000000004</v>
          </cell>
          <cell r="Q127">
            <v>2</v>
          </cell>
          <cell r="R127">
            <v>223.86</v>
          </cell>
          <cell r="S127">
            <v>447.72</v>
          </cell>
          <cell r="T127">
            <v>38.869999999999997</v>
          </cell>
          <cell r="U127">
            <v>31.98</v>
          </cell>
          <cell r="V127">
            <v>1243.06</v>
          </cell>
          <cell r="W127">
            <v>1690.78</v>
          </cell>
        </row>
        <row r="128">
          <cell r="I128" t="str">
            <v>Azubi</v>
          </cell>
          <cell r="J128">
            <v>35</v>
          </cell>
          <cell r="M128">
            <v>820.55</v>
          </cell>
          <cell r="P128">
            <v>820.55</v>
          </cell>
          <cell r="Q128">
            <v>6</v>
          </cell>
          <cell r="R128">
            <v>37.729999999999997</v>
          </cell>
          <cell r="S128">
            <v>226.38</v>
          </cell>
          <cell r="T128">
            <v>58.48</v>
          </cell>
          <cell r="U128">
            <v>5.39</v>
          </cell>
          <cell r="V128">
            <v>315.20999999999998</v>
          </cell>
          <cell r="W128">
            <v>541.58999999999992</v>
          </cell>
        </row>
        <row r="129">
          <cell r="I129" t="str">
            <v>Tarif</v>
          </cell>
          <cell r="J129">
            <v>35</v>
          </cell>
          <cell r="M129">
            <v>2866.5</v>
          </cell>
          <cell r="N129">
            <v>10</v>
          </cell>
          <cell r="P129">
            <v>3153.15</v>
          </cell>
          <cell r="Q129">
            <v>0</v>
          </cell>
          <cell r="R129">
            <v>144.97</v>
          </cell>
          <cell r="S129">
            <v>0</v>
          </cell>
          <cell r="T129">
            <v>61.49</v>
          </cell>
          <cell r="U129">
            <v>20.71</v>
          </cell>
          <cell r="V129">
            <v>1273.46</v>
          </cell>
          <cell r="W129">
            <v>1273.46</v>
          </cell>
        </row>
        <row r="130">
          <cell r="I130" t="str">
            <v>Tarif</v>
          </cell>
          <cell r="J130">
            <v>35</v>
          </cell>
          <cell r="M130">
            <v>5256.5</v>
          </cell>
          <cell r="N130">
            <v>11</v>
          </cell>
          <cell r="P130">
            <v>5834.72</v>
          </cell>
          <cell r="Q130">
            <v>6</v>
          </cell>
          <cell r="R130">
            <v>268.26</v>
          </cell>
          <cell r="S130">
            <v>1609.56</v>
          </cell>
          <cell r="T130">
            <v>74.08</v>
          </cell>
          <cell r="U130">
            <v>38.32</v>
          </cell>
          <cell r="V130">
            <v>2838.75</v>
          </cell>
          <cell r="W130">
            <v>4448.3099999999995</v>
          </cell>
        </row>
        <row r="131">
          <cell r="I131" t="str">
            <v>Tarif</v>
          </cell>
          <cell r="J131">
            <v>35</v>
          </cell>
          <cell r="M131">
            <v>4353.5</v>
          </cell>
          <cell r="N131">
            <v>10</v>
          </cell>
          <cell r="P131">
            <v>4788.8500000000004</v>
          </cell>
          <cell r="Q131">
            <v>0</v>
          </cell>
          <cell r="R131">
            <v>220.18</v>
          </cell>
          <cell r="S131">
            <v>0</v>
          </cell>
          <cell r="T131">
            <v>99.82</v>
          </cell>
          <cell r="U131">
            <v>31.45</v>
          </cell>
          <cell r="V131">
            <v>3139.34</v>
          </cell>
          <cell r="W131">
            <v>3139.34</v>
          </cell>
        </row>
        <row r="132">
          <cell r="I132" t="str">
            <v>Tarif</v>
          </cell>
          <cell r="J132">
            <v>35</v>
          </cell>
          <cell r="M132">
            <v>2167.5</v>
          </cell>
          <cell r="N132">
            <v>9</v>
          </cell>
          <cell r="P132">
            <v>2362.58</v>
          </cell>
          <cell r="Q132">
            <v>9</v>
          </cell>
          <cell r="R132">
            <v>108.62</v>
          </cell>
          <cell r="S132">
            <v>977.58</v>
          </cell>
          <cell r="T132">
            <v>0</v>
          </cell>
          <cell r="U132">
            <v>15.52</v>
          </cell>
          <cell r="V132">
            <v>0</v>
          </cell>
          <cell r="W132">
            <v>977.58</v>
          </cell>
        </row>
        <row r="133">
          <cell r="I133" t="str">
            <v>Tarif</v>
          </cell>
          <cell r="J133">
            <v>35</v>
          </cell>
          <cell r="M133">
            <v>3213.5</v>
          </cell>
          <cell r="N133">
            <v>12</v>
          </cell>
          <cell r="P133">
            <v>3599.12</v>
          </cell>
          <cell r="Q133">
            <v>1</v>
          </cell>
          <cell r="R133">
            <v>165.48</v>
          </cell>
          <cell r="S133">
            <v>165.48</v>
          </cell>
          <cell r="T133">
            <v>41.9</v>
          </cell>
          <cell r="U133">
            <v>23.64</v>
          </cell>
          <cell r="V133">
            <v>990.52</v>
          </cell>
          <cell r="W133">
            <v>1156</v>
          </cell>
        </row>
        <row r="134">
          <cell r="I134" t="str">
            <v>Tarif</v>
          </cell>
          <cell r="J134">
            <v>35</v>
          </cell>
          <cell r="M134">
            <v>2866.5</v>
          </cell>
          <cell r="N134">
            <v>11</v>
          </cell>
          <cell r="P134">
            <v>3181.82</v>
          </cell>
          <cell r="Q134">
            <v>2</v>
          </cell>
          <cell r="R134">
            <v>146.29</v>
          </cell>
          <cell r="S134">
            <v>292.58</v>
          </cell>
          <cell r="T134">
            <v>86.89</v>
          </cell>
          <cell r="U134">
            <v>20.9</v>
          </cell>
          <cell r="V134">
            <v>1816</v>
          </cell>
          <cell r="W134">
            <v>2108.58</v>
          </cell>
        </row>
        <row r="135">
          <cell r="I135" t="str">
            <v>Tarif</v>
          </cell>
          <cell r="J135">
            <v>35</v>
          </cell>
          <cell r="M135">
            <v>4353.5</v>
          </cell>
          <cell r="N135">
            <v>12</v>
          </cell>
          <cell r="P135">
            <v>4875.92</v>
          </cell>
          <cell r="Q135">
            <v>2</v>
          </cell>
          <cell r="R135">
            <v>224.18</v>
          </cell>
          <cell r="S135">
            <v>448.36</v>
          </cell>
          <cell r="T135">
            <v>41</v>
          </cell>
          <cell r="U135">
            <v>32.03</v>
          </cell>
          <cell r="V135">
            <v>1313.23</v>
          </cell>
          <cell r="W135">
            <v>1761.5900000000001</v>
          </cell>
        </row>
        <row r="136">
          <cell r="I136" t="str">
            <v>Tarif</v>
          </cell>
          <cell r="J136">
            <v>35</v>
          </cell>
          <cell r="M136">
            <v>2294</v>
          </cell>
          <cell r="N136">
            <v>11</v>
          </cell>
          <cell r="P136">
            <v>2546.34</v>
          </cell>
          <cell r="Q136">
            <v>6</v>
          </cell>
          <cell r="R136">
            <v>117.07</v>
          </cell>
          <cell r="S136">
            <v>702.42</v>
          </cell>
          <cell r="T136">
            <v>66.11</v>
          </cell>
          <cell r="U136">
            <v>16.72</v>
          </cell>
          <cell r="V136">
            <v>1105.3599999999999</v>
          </cell>
          <cell r="W136">
            <v>1807.7799999999997</v>
          </cell>
        </row>
        <row r="137">
          <cell r="I137" t="str">
            <v>Tarif</v>
          </cell>
          <cell r="J137">
            <v>35</v>
          </cell>
          <cell r="M137">
            <v>2066.5</v>
          </cell>
          <cell r="N137">
            <v>8</v>
          </cell>
          <cell r="O137">
            <v>87</v>
          </cell>
          <cell r="P137">
            <v>2318.8200000000002</v>
          </cell>
          <cell r="Q137">
            <v>0</v>
          </cell>
          <cell r="R137">
            <v>106.61</v>
          </cell>
          <cell r="S137">
            <v>0</v>
          </cell>
          <cell r="T137">
            <v>15.83</v>
          </cell>
          <cell r="U137">
            <v>15.23</v>
          </cell>
          <cell r="V137">
            <v>241.09</v>
          </cell>
          <cell r="W137">
            <v>241.09</v>
          </cell>
        </row>
        <row r="138">
          <cell r="I138" t="str">
            <v>Tarif</v>
          </cell>
          <cell r="J138">
            <v>35</v>
          </cell>
          <cell r="M138">
            <v>2066.5</v>
          </cell>
          <cell r="N138">
            <v>11</v>
          </cell>
          <cell r="P138">
            <v>2293.8200000000002</v>
          </cell>
          <cell r="Q138">
            <v>0</v>
          </cell>
          <cell r="R138">
            <v>105.46</v>
          </cell>
          <cell r="S138">
            <v>0</v>
          </cell>
          <cell r="T138">
            <v>88.86</v>
          </cell>
          <cell r="U138">
            <v>15.07</v>
          </cell>
          <cell r="V138">
            <v>1339.12</v>
          </cell>
          <cell r="W138">
            <v>1339.12</v>
          </cell>
        </row>
        <row r="139">
          <cell r="I139" t="str">
            <v>Tarif</v>
          </cell>
          <cell r="J139">
            <v>35</v>
          </cell>
          <cell r="M139">
            <v>2042</v>
          </cell>
          <cell r="N139">
            <v>12</v>
          </cell>
          <cell r="O139">
            <v>249</v>
          </cell>
          <cell r="P139">
            <v>2536.04</v>
          </cell>
          <cell r="Q139">
            <v>4</v>
          </cell>
          <cell r="R139">
            <v>116.6</v>
          </cell>
          <cell r="S139">
            <v>466.4</v>
          </cell>
          <cell r="T139">
            <v>70.790000000000006</v>
          </cell>
          <cell r="U139">
            <v>16.66</v>
          </cell>
          <cell r="V139">
            <v>1179.3599999999999</v>
          </cell>
          <cell r="W139">
            <v>1645.7599999999998</v>
          </cell>
        </row>
        <row r="140">
          <cell r="I140" t="str">
            <v>Tarif</v>
          </cell>
          <cell r="J140">
            <v>35</v>
          </cell>
          <cell r="M140">
            <v>3679</v>
          </cell>
          <cell r="N140">
            <v>8</v>
          </cell>
          <cell r="P140">
            <v>3973.32</v>
          </cell>
          <cell r="Q140">
            <v>8</v>
          </cell>
          <cell r="R140">
            <v>182.68</v>
          </cell>
          <cell r="S140">
            <v>1461.44</v>
          </cell>
          <cell r="T140">
            <v>56.73</v>
          </cell>
          <cell r="U140">
            <v>26.1</v>
          </cell>
          <cell r="V140">
            <v>1480.65</v>
          </cell>
          <cell r="W140">
            <v>2942.09</v>
          </cell>
        </row>
        <row r="141">
          <cell r="I141" t="str">
            <v>Tarif</v>
          </cell>
          <cell r="J141">
            <v>40</v>
          </cell>
          <cell r="M141">
            <v>2066.5</v>
          </cell>
          <cell r="N141">
            <v>8</v>
          </cell>
          <cell r="P141">
            <v>2550.65</v>
          </cell>
          <cell r="Q141">
            <v>5</v>
          </cell>
          <cell r="R141">
            <v>117.27</v>
          </cell>
          <cell r="S141">
            <v>586.35</v>
          </cell>
          <cell r="T141">
            <v>0</v>
          </cell>
          <cell r="U141">
            <v>14.66</v>
          </cell>
          <cell r="V141">
            <v>0</v>
          </cell>
          <cell r="W141">
            <v>586.35</v>
          </cell>
        </row>
        <row r="142">
          <cell r="I142" t="str">
            <v>Tarif</v>
          </cell>
          <cell r="J142">
            <v>35</v>
          </cell>
          <cell r="M142">
            <v>2042</v>
          </cell>
          <cell r="N142">
            <v>9</v>
          </cell>
          <cell r="O142">
            <v>200</v>
          </cell>
          <cell r="P142">
            <v>2425.7800000000002</v>
          </cell>
          <cell r="Q142">
            <v>5</v>
          </cell>
          <cell r="R142">
            <v>111.53</v>
          </cell>
          <cell r="S142">
            <v>557.65</v>
          </cell>
          <cell r="T142">
            <v>100.32</v>
          </cell>
          <cell r="U142">
            <v>15.93</v>
          </cell>
          <cell r="V142">
            <v>1598.1</v>
          </cell>
          <cell r="W142">
            <v>2155.75</v>
          </cell>
        </row>
        <row r="143">
          <cell r="I143" t="str">
            <v>Tarif</v>
          </cell>
          <cell r="J143">
            <v>35</v>
          </cell>
          <cell r="M143">
            <v>2413</v>
          </cell>
          <cell r="N143">
            <v>8</v>
          </cell>
          <cell r="P143">
            <v>2606.04</v>
          </cell>
          <cell r="Q143">
            <v>9</v>
          </cell>
          <cell r="R143">
            <v>119.82</v>
          </cell>
          <cell r="S143">
            <v>1078.3800000000001</v>
          </cell>
          <cell r="T143">
            <v>88.08</v>
          </cell>
          <cell r="U143">
            <v>17.12</v>
          </cell>
          <cell r="V143">
            <v>1507.93</v>
          </cell>
          <cell r="W143">
            <v>2586.3100000000004</v>
          </cell>
        </row>
        <row r="144">
          <cell r="I144" t="str">
            <v>Tarif</v>
          </cell>
          <cell r="J144">
            <v>35</v>
          </cell>
          <cell r="M144">
            <v>3213.5</v>
          </cell>
          <cell r="N144">
            <v>8</v>
          </cell>
          <cell r="P144">
            <v>3470.58</v>
          </cell>
          <cell r="Q144">
            <v>1</v>
          </cell>
          <cell r="R144">
            <v>159.57</v>
          </cell>
          <cell r="S144">
            <v>159.57</v>
          </cell>
          <cell r="T144">
            <v>74.77</v>
          </cell>
          <cell r="U144">
            <v>22.8</v>
          </cell>
          <cell r="V144">
            <v>1704.76</v>
          </cell>
          <cell r="W144">
            <v>1864.33</v>
          </cell>
        </row>
        <row r="145">
          <cell r="I145" t="str">
            <v>Tarif</v>
          </cell>
          <cell r="J145">
            <v>40</v>
          </cell>
          <cell r="M145">
            <v>2608</v>
          </cell>
          <cell r="N145">
            <v>9</v>
          </cell>
          <cell r="P145">
            <v>3248.82</v>
          </cell>
          <cell r="Q145">
            <v>1</v>
          </cell>
          <cell r="R145">
            <v>149.37</v>
          </cell>
          <cell r="S145">
            <v>149.37</v>
          </cell>
          <cell r="T145">
            <v>0</v>
          </cell>
          <cell r="U145">
            <v>18.670000000000002</v>
          </cell>
          <cell r="V145">
            <v>0</v>
          </cell>
          <cell r="W145">
            <v>149.37</v>
          </cell>
        </row>
        <row r="146">
          <cell r="I146" t="str">
            <v>Tarif</v>
          </cell>
          <cell r="J146">
            <v>35</v>
          </cell>
          <cell r="M146">
            <v>2066.5</v>
          </cell>
          <cell r="N146">
            <v>10</v>
          </cell>
          <cell r="O146">
            <v>100</v>
          </cell>
          <cell r="P146">
            <v>2373.15</v>
          </cell>
          <cell r="Q146">
            <v>4</v>
          </cell>
          <cell r="R146">
            <v>109.11</v>
          </cell>
          <cell r="S146">
            <v>436.44</v>
          </cell>
          <cell r="T146">
            <v>33.14</v>
          </cell>
          <cell r="U146">
            <v>15.59</v>
          </cell>
          <cell r="V146">
            <v>516.65</v>
          </cell>
          <cell r="W146">
            <v>953.08999999999992</v>
          </cell>
        </row>
        <row r="147">
          <cell r="I147" t="str">
            <v>Tarif</v>
          </cell>
          <cell r="J147">
            <v>35</v>
          </cell>
          <cell r="M147">
            <v>2224</v>
          </cell>
          <cell r="N147">
            <v>10</v>
          </cell>
          <cell r="P147">
            <v>2446.4</v>
          </cell>
          <cell r="Q147">
            <v>9</v>
          </cell>
          <cell r="R147">
            <v>112.48</v>
          </cell>
          <cell r="S147">
            <v>1012.32</v>
          </cell>
          <cell r="T147">
            <v>26.96</v>
          </cell>
          <cell r="U147">
            <v>16.07</v>
          </cell>
          <cell r="V147">
            <v>433.25</v>
          </cell>
          <cell r="W147">
            <v>1445.5700000000002</v>
          </cell>
        </row>
        <row r="148">
          <cell r="I148" t="str">
            <v>Tarif</v>
          </cell>
          <cell r="J148">
            <v>35</v>
          </cell>
          <cell r="M148">
            <v>2294</v>
          </cell>
          <cell r="N148">
            <v>11</v>
          </cell>
          <cell r="P148">
            <v>2546.34</v>
          </cell>
          <cell r="Q148">
            <v>4</v>
          </cell>
          <cell r="R148">
            <v>117.07</v>
          </cell>
          <cell r="S148">
            <v>468.28</v>
          </cell>
          <cell r="T148">
            <v>73.12</v>
          </cell>
          <cell r="U148">
            <v>16.72</v>
          </cell>
          <cell r="V148">
            <v>1222.57</v>
          </cell>
          <cell r="W148">
            <v>1690.85</v>
          </cell>
        </row>
        <row r="149">
          <cell r="I149" t="str">
            <v>Tarif</v>
          </cell>
          <cell r="J149">
            <v>35</v>
          </cell>
          <cell r="M149">
            <v>2123.5</v>
          </cell>
          <cell r="N149">
            <v>10</v>
          </cell>
          <cell r="P149">
            <v>2335.85</v>
          </cell>
          <cell r="Q149">
            <v>9</v>
          </cell>
          <cell r="R149">
            <v>107.4</v>
          </cell>
          <cell r="S149">
            <v>966.6</v>
          </cell>
          <cell r="T149">
            <v>30.35</v>
          </cell>
          <cell r="U149">
            <v>15.34</v>
          </cell>
          <cell r="V149">
            <v>465.57</v>
          </cell>
          <cell r="W149">
            <v>1432.17</v>
          </cell>
        </row>
        <row r="150">
          <cell r="I150" t="str">
            <v>Tarif</v>
          </cell>
          <cell r="J150">
            <v>35</v>
          </cell>
          <cell r="M150">
            <v>2413</v>
          </cell>
          <cell r="N150">
            <v>10</v>
          </cell>
          <cell r="P150">
            <v>2654.3</v>
          </cell>
          <cell r="Q150">
            <v>6</v>
          </cell>
          <cell r="R150">
            <v>122.04</v>
          </cell>
          <cell r="S150">
            <v>732.24</v>
          </cell>
          <cell r="T150">
            <v>81.489999999999995</v>
          </cell>
          <cell r="U150">
            <v>17.43</v>
          </cell>
          <cell r="V150">
            <v>1420.37</v>
          </cell>
          <cell r="W150">
            <v>2152.6099999999997</v>
          </cell>
        </row>
        <row r="151">
          <cell r="I151" t="str">
            <v>Tarif</v>
          </cell>
          <cell r="J151">
            <v>35</v>
          </cell>
          <cell r="M151">
            <v>2042</v>
          </cell>
          <cell r="N151">
            <v>8</v>
          </cell>
          <cell r="O151">
            <v>168</v>
          </cell>
          <cell r="P151">
            <v>2373.36</v>
          </cell>
          <cell r="Q151">
            <v>7</v>
          </cell>
          <cell r="R151">
            <v>109.12</v>
          </cell>
          <cell r="S151">
            <v>763.84</v>
          </cell>
          <cell r="T151">
            <v>28.24</v>
          </cell>
          <cell r="U151">
            <v>15.59</v>
          </cell>
          <cell r="V151">
            <v>440.26</v>
          </cell>
          <cell r="W151">
            <v>1204.0999999999999</v>
          </cell>
        </row>
        <row r="152">
          <cell r="I152" t="str">
            <v>Tarif</v>
          </cell>
          <cell r="J152">
            <v>35</v>
          </cell>
          <cell r="M152">
            <v>3213.5</v>
          </cell>
          <cell r="N152">
            <v>11</v>
          </cell>
          <cell r="P152">
            <v>3566.99</v>
          </cell>
          <cell r="Q152">
            <v>1</v>
          </cell>
          <cell r="R152">
            <v>164</v>
          </cell>
          <cell r="S152">
            <v>164</v>
          </cell>
          <cell r="T152">
            <v>26.39</v>
          </cell>
          <cell r="U152">
            <v>23.43</v>
          </cell>
          <cell r="V152">
            <v>618.32000000000005</v>
          </cell>
          <cell r="W152">
            <v>782.32</v>
          </cell>
        </row>
        <row r="153">
          <cell r="I153" t="str">
            <v>Tarif</v>
          </cell>
          <cell r="J153">
            <v>35</v>
          </cell>
          <cell r="M153">
            <v>2866.5</v>
          </cell>
          <cell r="N153">
            <v>11</v>
          </cell>
          <cell r="O153">
            <v>127</v>
          </cell>
          <cell r="P153">
            <v>3308.82</v>
          </cell>
          <cell r="Q153">
            <v>5</v>
          </cell>
          <cell r="R153">
            <v>152.13</v>
          </cell>
          <cell r="S153">
            <v>760.65</v>
          </cell>
          <cell r="T153">
            <v>23.48</v>
          </cell>
          <cell r="U153">
            <v>21.73</v>
          </cell>
          <cell r="V153">
            <v>510.22</v>
          </cell>
          <cell r="W153">
            <v>1270.8699999999999</v>
          </cell>
        </row>
        <row r="154">
          <cell r="I154" t="str">
            <v>Tarif</v>
          </cell>
          <cell r="J154">
            <v>35</v>
          </cell>
          <cell r="M154">
            <v>2866.5</v>
          </cell>
          <cell r="N154">
            <v>11</v>
          </cell>
          <cell r="O154">
            <v>113</v>
          </cell>
          <cell r="P154">
            <v>3294.82</v>
          </cell>
          <cell r="Q154">
            <v>10</v>
          </cell>
          <cell r="R154">
            <v>151.49</v>
          </cell>
          <cell r="S154">
            <v>1514.9</v>
          </cell>
          <cell r="T154">
            <v>97.89</v>
          </cell>
          <cell r="U154">
            <v>21.64</v>
          </cell>
          <cell r="V154">
            <v>2118.34</v>
          </cell>
          <cell r="W154">
            <v>3633.2400000000002</v>
          </cell>
        </row>
        <row r="155">
          <cell r="I155" t="str">
            <v>Tarif</v>
          </cell>
          <cell r="J155">
            <v>35</v>
          </cell>
          <cell r="M155">
            <v>3918.5</v>
          </cell>
          <cell r="N155">
            <v>11</v>
          </cell>
          <cell r="O155">
            <v>142</v>
          </cell>
          <cell r="P155">
            <v>4491.54</v>
          </cell>
          <cell r="Q155">
            <v>6</v>
          </cell>
          <cell r="R155">
            <v>206.51</v>
          </cell>
          <cell r="S155">
            <v>1239.06</v>
          </cell>
          <cell r="T155">
            <v>66.209999999999994</v>
          </cell>
          <cell r="U155">
            <v>29.5</v>
          </cell>
          <cell r="V155">
            <v>1953.2</v>
          </cell>
          <cell r="W155">
            <v>3192.26</v>
          </cell>
        </row>
        <row r="156">
          <cell r="I156" t="str">
            <v>AT</v>
          </cell>
          <cell r="J156">
            <v>35</v>
          </cell>
          <cell r="M156">
            <v>5280.02</v>
          </cell>
          <cell r="P156">
            <v>5280.02</v>
          </cell>
          <cell r="Q156">
            <v>2</v>
          </cell>
          <cell r="R156">
            <v>242.76</v>
          </cell>
          <cell r="S156">
            <v>485.52</v>
          </cell>
          <cell r="T156">
            <v>39.979999999999997</v>
          </cell>
          <cell r="U156">
            <v>34.68</v>
          </cell>
          <cell r="V156">
            <v>1386.51</v>
          </cell>
          <cell r="W156">
            <v>1872.03</v>
          </cell>
        </row>
        <row r="157">
          <cell r="I157" t="str">
            <v>Tarif</v>
          </cell>
          <cell r="J157">
            <v>35</v>
          </cell>
          <cell r="M157">
            <v>4467</v>
          </cell>
          <cell r="N157">
            <v>8</v>
          </cell>
          <cell r="P157">
            <v>4824.3599999999997</v>
          </cell>
          <cell r="Q157">
            <v>9</v>
          </cell>
          <cell r="R157">
            <v>221.81</v>
          </cell>
          <cell r="S157">
            <v>1996.29</v>
          </cell>
          <cell r="T157">
            <v>45.67</v>
          </cell>
          <cell r="U157">
            <v>31.69</v>
          </cell>
          <cell r="V157">
            <v>1447.28</v>
          </cell>
          <cell r="W157">
            <v>3443.5699999999997</v>
          </cell>
        </row>
        <row r="158">
          <cell r="I158" t="str">
            <v>Tarif</v>
          </cell>
          <cell r="J158">
            <v>35</v>
          </cell>
          <cell r="M158">
            <v>2167.5</v>
          </cell>
          <cell r="N158">
            <v>10</v>
          </cell>
          <cell r="P158">
            <v>2384.25</v>
          </cell>
          <cell r="Q158">
            <v>4</v>
          </cell>
          <cell r="R158">
            <v>109.62</v>
          </cell>
          <cell r="S158">
            <v>438.48</v>
          </cell>
          <cell r="T158">
            <v>0</v>
          </cell>
          <cell r="U158">
            <v>15.66</v>
          </cell>
          <cell r="V158">
            <v>0</v>
          </cell>
          <cell r="W158">
            <v>438.48</v>
          </cell>
        </row>
        <row r="159">
          <cell r="I159" t="str">
            <v>Tarif</v>
          </cell>
          <cell r="J159">
            <v>35</v>
          </cell>
          <cell r="M159">
            <v>2123.5</v>
          </cell>
          <cell r="N159">
            <v>11</v>
          </cell>
          <cell r="O159">
            <v>278</v>
          </cell>
          <cell r="P159">
            <v>2635.09</v>
          </cell>
          <cell r="Q159">
            <v>2</v>
          </cell>
          <cell r="R159">
            <v>121.15</v>
          </cell>
          <cell r="S159">
            <v>242.3</v>
          </cell>
          <cell r="T159">
            <v>24.25</v>
          </cell>
          <cell r="U159">
            <v>17.309999999999999</v>
          </cell>
          <cell r="V159">
            <v>419.77</v>
          </cell>
          <cell r="W159">
            <v>662.06999999999994</v>
          </cell>
        </row>
        <row r="160">
          <cell r="I160" t="str">
            <v>Tarif</v>
          </cell>
          <cell r="J160">
            <v>35</v>
          </cell>
          <cell r="M160">
            <v>2866.5</v>
          </cell>
          <cell r="N160">
            <v>9</v>
          </cell>
          <cell r="P160">
            <v>3124.49</v>
          </cell>
          <cell r="Q160">
            <v>1</v>
          </cell>
          <cell r="R160">
            <v>143.65</v>
          </cell>
          <cell r="S160">
            <v>143.65</v>
          </cell>
          <cell r="T160">
            <v>0</v>
          </cell>
          <cell r="U160">
            <v>20.52</v>
          </cell>
          <cell r="V160">
            <v>0</v>
          </cell>
          <cell r="W160">
            <v>143.65</v>
          </cell>
        </row>
        <row r="161">
          <cell r="I161" t="str">
            <v>Tarif</v>
          </cell>
          <cell r="J161">
            <v>35</v>
          </cell>
          <cell r="M161">
            <v>3679</v>
          </cell>
          <cell r="N161">
            <v>12</v>
          </cell>
          <cell r="P161">
            <v>4120.4799999999996</v>
          </cell>
          <cell r="Q161">
            <v>6</v>
          </cell>
          <cell r="R161">
            <v>189.45</v>
          </cell>
          <cell r="S161">
            <v>1136.7</v>
          </cell>
          <cell r="T161">
            <v>97.49</v>
          </cell>
          <cell r="U161">
            <v>27.06</v>
          </cell>
          <cell r="V161">
            <v>2638.08</v>
          </cell>
          <cell r="W161">
            <v>3774.7799999999997</v>
          </cell>
        </row>
        <row r="162">
          <cell r="I162" t="str">
            <v>Tarif</v>
          </cell>
          <cell r="J162">
            <v>35</v>
          </cell>
          <cell r="M162">
            <v>3213.5</v>
          </cell>
          <cell r="N162">
            <v>10</v>
          </cell>
          <cell r="P162">
            <v>3534.85</v>
          </cell>
          <cell r="Q162">
            <v>0</v>
          </cell>
          <cell r="R162">
            <v>162.52000000000001</v>
          </cell>
          <cell r="S162">
            <v>0</v>
          </cell>
          <cell r="T162">
            <v>0</v>
          </cell>
          <cell r="U162">
            <v>23.22</v>
          </cell>
          <cell r="V162">
            <v>0</v>
          </cell>
          <cell r="W162">
            <v>0</v>
          </cell>
        </row>
        <row r="163">
          <cell r="I163" t="str">
            <v>Tarif</v>
          </cell>
          <cell r="J163">
            <v>35</v>
          </cell>
          <cell r="M163">
            <v>2224</v>
          </cell>
          <cell r="N163">
            <v>11</v>
          </cell>
          <cell r="P163">
            <v>2468.64</v>
          </cell>
          <cell r="Q163">
            <v>6</v>
          </cell>
          <cell r="R163">
            <v>113.5</v>
          </cell>
          <cell r="S163">
            <v>681</v>
          </cell>
          <cell r="T163">
            <v>0</v>
          </cell>
          <cell r="U163">
            <v>16.21</v>
          </cell>
          <cell r="V163">
            <v>0</v>
          </cell>
          <cell r="W163">
            <v>681</v>
          </cell>
        </row>
        <row r="164">
          <cell r="I164" t="str">
            <v>Tarif</v>
          </cell>
          <cell r="J164">
            <v>35</v>
          </cell>
          <cell r="M164">
            <v>3213.5</v>
          </cell>
          <cell r="N164">
            <v>11</v>
          </cell>
          <cell r="P164">
            <v>3566.99</v>
          </cell>
          <cell r="Q164">
            <v>6</v>
          </cell>
          <cell r="R164">
            <v>164</v>
          </cell>
          <cell r="S164">
            <v>984</v>
          </cell>
          <cell r="T164">
            <v>46.06</v>
          </cell>
          <cell r="U164">
            <v>23.43</v>
          </cell>
          <cell r="V164">
            <v>1079.19</v>
          </cell>
          <cell r="W164">
            <v>2063.19</v>
          </cell>
        </row>
        <row r="165">
          <cell r="I165" t="str">
            <v>Tarif</v>
          </cell>
          <cell r="J165">
            <v>35</v>
          </cell>
          <cell r="M165">
            <v>3213.5</v>
          </cell>
          <cell r="N165">
            <v>9</v>
          </cell>
          <cell r="O165">
            <v>100</v>
          </cell>
          <cell r="P165">
            <v>3602.72</v>
          </cell>
          <cell r="Q165">
            <v>8</v>
          </cell>
          <cell r="R165">
            <v>165.64</v>
          </cell>
          <cell r="S165">
            <v>1325.12</v>
          </cell>
          <cell r="T165">
            <v>50.5</v>
          </cell>
          <cell r="U165">
            <v>23.66</v>
          </cell>
          <cell r="V165">
            <v>1194.83</v>
          </cell>
          <cell r="W165">
            <v>2519.9499999999998</v>
          </cell>
        </row>
        <row r="166">
          <cell r="I166" t="str">
            <v>Tarif</v>
          </cell>
          <cell r="J166">
            <v>35</v>
          </cell>
          <cell r="M166">
            <v>3701</v>
          </cell>
          <cell r="N166">
            <v>11</v>
          </cell>
          <cell r="P166">
            <v>4108.1099999999997</v>
          </cell>
          <cell r="Q166">
            <v>10</v>
          </cell>
          <cell r="R166">
            <v>188.88</v>
          </cell>
          <cell r="S166">
            <v>1888.8</v>
          </cell>
          <cell r="T166">
            <v>87.2</v>
          </cell>
          <cell r="U166">
            <v>26.98</v>
          </cell>
          <cell r="V166">
            <v>2352.66</v>
          </cell>
          <cell r="W166">
            <v>4241.46</v>
          </cell>
        </row>
        <row r="167">
          <cell r="I167" t="str">
            <v>Tarif</v>
          </cell>
          <cell r="J167">
            <v>35</v>
          </cell>
          <cell r="M167">
            <v>3679</v>
          </cell>
          <cell r="N167">
            <v>9</v>
          </cell>
          <cell r="O167">
            <v>88</v>
          </cell>
          <cell r="P167">
            <v>4098.1099999999997</v>
          </cell>
          <cell r="Q167">
            <v>3</v>
          </cell>
          <cell r="R167">
            <v>188.42</v>
          </cell>
          <cell r="S167">
            <v>565.26</v>
          </cell>
          <cell r="T167">
            <v>0</v>
          </cell>
          <cell r="U167">
            <v>26.92</v>
          </cell>
          <cell r="V167">
            <v>0</v>
          </cell>
          <cell r="W167">
            <v>565.26</v>
          </cell>
        </row>
        <row r="168">
          <cell r="I168" t="str">
            <v>Tarif</v>
          </cell>
          <cell r="J168">
            <v>35</v>
          </cell>
          <cell r="M168">
            <v>3679</v>
          </cell>
          <cell r="N168">
            <v>8</v>
          </cell>
          <cell r="P168">
            <v>3973.32</v>
          </cell>
          <cell r="Q168">
            <v>9</v>
          </cell>
          <cell r="R168">
            <v>182.68</v>
          </cell>
          <cell r="S168">
            <v>1644.12</v>
          </cell>
          <cell r="T168">
            <v>0</v>
          </cell>
          <cell r="U168">
            <v>26.1</v>
          </cell>
          <cell r="V168">
            <v>0</v>
          </cell>
          <cell r="W168">
            <v>1644.12</v>
          </cell>
        </row>
        <row r="169">
          <cell r="I169" t="str">
            <v>Tarif</v>
          </cell>
          <cell r="J169">
            <v>35</v>
          </cell>
          <cell r="M169">
            <v>3213.5</v>
          </cell>
          <cell r="N169">
            <v>8</v>
          </cell>
          <cell r="P169">
            <v>3470.58</v>
          </cell>
          <cell r="Q169">
            <v>5</v>
          </cell>
          <cell r="R169">
            <v>159.57</v>
          </cell>
          <cell r="S169">
            <v>797.85</v>
          </cell>
          <cell r="T169">
            <v>0</v>
          </cell>
          <cell r="U169">
            <v>22.8</v>
          </cell>
          <cell r="V169">
            <v>0</v>
          </cell>
          <cell r="W169">
            <v>797.85</v>
          </cell>
        </row>
        <row r="170">
          <cell r="I170" t="str">
            <v>Tarif</v>
          </cell>
          <cell r="J170">
            <v>35</v>
          </cell>
          <cell r="M170">
            <v>3918.5</v>
          </cell>
          <cell r="N170">
            <v>11</v>
          </cell>
          <cell r="P170">
            <v>4349.54</v>
          </cell>
          <cell r="Q170">
            <v>10</v>
          </cell>
          <cell r="R170">
            <v>199.98</v>
          </cell>
          <cell r="S170">
            <v>1999.8</v>
          </cell>
          <cell r="T170">
            <v>97.53</v>
          </cell>
          <cell r="U170">
            <v>28.57</v>
          </cell>
          <cell r="V170">
            <v>2786.43</v>
          </cell>
          <cell r="W170">
            <v>4786.2299999999996</v>
          </cell>
        </row>
        <row r="171">
          <cell r="I171" t="str">
            <v>Tarif</v>
          </cell>
          <cell r="J171">
            <v>35</v>
          </cell>
          <cell r="M171">
            <v>2608</v>
          </cell>
          <cell r="N171">
            <v>12</v>
          </cell>
          <cell r="P171">
            <v>2920.96</v>
          </cell>
          <cell r="Q171">
            <v>5</v>
          </cell>
          <cell r="R171">
            <v>134.30000000000001</v>
          </cell>
          <cell r="S171">
            <v>671.5</v>
          </cell>
          <cell r="T171">
            <v>0</v>
          </cell>
          <cell r="U171">
            <v>19.190000000000001</v>
          </cell>
          <cell r="V171">
            <v>0</v>
          </cell>
          <cell r="W171">
            <v>671.5</v>
          </cell>
        </row>
        <row r="172">
          <cell r="I172" t="str">
            <v>Tarif</v>
          </cell>
          <cell r="J172">
            <v>35</v>
          </cell>
          <cell r="M172">
            <v>3679</v>
          </cell>
          <cell r="N172">
            <v>10</v>
          </cell>
          <cell r="P172">
            <v>4046.9</v>
          </cell>
          <cell r="Q172">
            <v>1</v>
          </cell>
          <cell r="R172">
            <v>186.06</v>
          </cell>
          <cell r="S172">
            <v>186.06</v>
          </cell>
          <cell r="T172">
            <v>42.92</v>
          </cell>
          <cell r="U172">
            <v>26.58</v>
          </cell>
          <cell r="V172">
            <v>1140.81</v>
          </cell>
          <cell r="W172">
            <v>1326.87</v>
          </cell>
        </row>
        <row r="173">
          <cell r="I173" t="str">
            <v>Tarif</v>
          </cell>
          <cell r="J173">
            <v>35</v>
          </cell>
          <cell r="M173">
            <v>4730</v>
          </cell>
          <cell r="N173">
            <v>8</v>
          </cell>
          <cell r="O173">
            <v>137</v>
          </cell>
          <cell r="P173">
            <v>5245.4</v>
          </cell>
          <cell r="Q173">
            <v>7</v>
          </cell>
          <cell r="R173">
            <v>241.17</v>
          </cell>
          <cell r="S173">
            <v>1688.19</v>
          </cell>
          <cell r="T173">
            <v>0</v>
          </cell>
          <cell r="U173">
            <v>34.450000000000003</v>
          </cell>
          <cell r="V173">
            <v>0</v>
          </cell>
          <cell r="W173">
            <v>1688.19</v>
          </cell>
        </row>
        <row r="174">
          <cell r="I174" t="str">
            <v>Tarif</v>
          </cell>
          <cell r="J174">
            <v>35</v>
          </cell>
          <cell r="M174">
            <v>2608</v>
          </cell>
          <cell r="N174">
            <v>9</v>
          </cell>
          <cell r="O174">
            <v>237</v>
          </cell>
          <cell r="P174">
            <v>3079.72</v>
          </cell>
          <cell r="Q174">
            <v>0</v>
          </cell>
          <cell r="R174">
            <v>141.6</v>
          </cell>
          <cell r="S174">
            <v>0</v>
          </cell>
          <cell r="T174">
            <v>0</v>
          </cell>
          <cell r="U174">
            <v>20.23</v>
          </cell>
          <cell r="V174">
            <v>0</v>
          </cell>
          <cell r="W174">
            <v>0</v>
          </cell>
        </row>
        <row r="175">
          <cell r="I175" t="str">
            <v>AT</v>
          </cell>
          <cell r="J175">
            <v>40</v>
          </cell>
          <cell r="M175">
            <v>5414.68</v>
          </cell>
          <cell r="P175">
            <v>5414.68</v>
          </cell>
          <cell r="Q175">
            <v>1</v>
          </cell>
          <cell r="R175">
            <v>248.95</v>
          </cell>
          <cell r="S175">
            <v>248.95</v>
          </cell>
          <cell r="T175">
            <v>44.89</v>
          </cell>
          <cell r="U175">
            <v>31.12</v>
          </cell>
          <cell r="V175">
            <v>1396.98</v>
          </cell>
          <cell r="W175">
            <v>1645.93</v>
          </cell>
        </row>
        <row r="176">
          <cell r="I176" t="str">
            <v>Tarif</v>
          </cell>
          <cell r="J176">
            <v>40</v>
          </cell>
          <cell r="M176">
            <v>2123.5</v>
          </cell>
          <cell r="N176">
            <v>10</v>
          </cell>
          <cell r="P176">
            <v>2669.54</v>
          </cell>
          <cell r="Q176">
            <v>10</v>
          </cell>
          <cell r="R176">
            <v>122.74</v>
          </cell>
          <cell r="S176">
            <v>1227.4000000000001</v>
          </cell>
          <cell r="T176">
            <v>59.48</v>
          </cell>
          <cell r="U176">
            <v>15.34</v>
          </cell>
          <cell r="V176">
            <v>912.42</v>
          </cell>
          <cell r="W176">
            <v>2139.8200000000002</v>
          </cell>
        </row>
        <row r="177">
          <cell r="I177" t="str">
            <v>Tarif</v>
          </cell>
          <cell r="J177">
            <v>35</v>
          </cell>
          <cell r="M177">
            <v>3679</v>
          </cell>
          <cell r="N177">
            <v>10</v>
          </cell>
          <cell r="P177">
            <v>4046.9</v>
          </cell>
          <cell r="Q177">
            <v>0</v>
          </cell>
          <cell r="R177">
            <v>186.06</v>
          </cell>
          <cell r="S177">
            <v>0</v>
          </cell>
          <cell r="T177">
            <v>71.61</v>
          </cell>
          <cell r="U177">
            <v>26.58</v>
          </cell>
          <cell r="V177">
            <v>1903.39</v>
          </cell>
          <cell r="W177">
            <v>1903.39</v>
          </cell>
        </row>
        <row r="178">
          <cell r="I178" t="str">
            <v>Tarif</v>
          </cell>
          <cell r="J178">
            <v>35</v>
          </cell>
          <cell r="M178">
            <v>2224</v>
          </cell>
          <cell r="N178">
            <v>10</v>
          </cell>
          <cell r="O178">
            <v>222</v>
          </cell>
          <cell r="P178">
            <v>2668.4</v>
          </cell>
          <cell r="Q178">
            <v>10</v>
          </cell>
          <cell r="R178">
            <v>122.69</v>
          </cell>
          <cell r="S178">
            <v>1226.9000000000001</v>
          </cell>
          <cell r="T178">
            <v>0</v>
          </cell>
          <cell r="U178">
            <v>17.53</v>
          </cell>
          <cell r="V178">
            <v>0</v>
          </cell>
          <cell r="W178">
            <v>1226.9000000000001</v>
          </cell>
        </row>
        <row r="179">
          <cell r="I179" t="str">
            <v>Tarif</v>
          </cell>
          <cell r="J179">
            <v>35</v>
          </cell>
          <cell r="M179">
            <v>2123.5</v>
          </cell>
          <cell r="N179">
            <v>12</v>
          </cell>
          <cell r="P179">
            <v>2378.3200000000002</v>
          </cell>
          <cell r="Q179">
            <v>0</v>
          </cell>
          <cell r="R179">
            <v>109.35</v>
          </cell>
          <cell r="S179">
            <v>0</v>
          </cell>
          <cell r="T179">
            <v>57.35</v>
          </cell>
          <cell r="U179">
            <v>15.62</v>
          </cell>
          <cell r="V179">
            <v>895.81</v>
          </cell>
          <cell r="W179">
            <v>895.81</v>
          </cell>
        </row>
        <row r="180">
          <cell r="I180" t="str">
            <v>Tarif</v>
          </cell>
          <cell r="J180">
            <v>35</v>
          </cell>
          <cell r="M180">
            <v>2042</v>
          </cell>
          <cell r="N180">
            <v>9</v>
          </cell>
          <cell r="O180">
            <v>104</v>
          </cell>
          <cell r="P180">
            <v>2329.7800000000002</v>
          </cell>
          <cell r="Q180">
            <v>7</v>
          </cell>
          <cell r="R180">
            <v>107.12</v>
          </cell>
          <cell r="S180">
            <v>749.84</v>
          </cell>
          <cell r="T180">
            <v>46.45</v>
          </cell>
          <cell r="U180">
            <v>15.3</v>
          </cell>
          <cell r="V180">
            <v>710.69</v>
          </cell>
          <cell r="W180">
            <v>1460.5300000000002</v>
          </cell>
        </row>
        <row r="181">
          <cell r="I181" t="str">
            <v>Tarif</v>
          </cell>
          <cell r="J181">
            <v>35</v>
          </cell>
          <cell r="M181">
            <v>2066.5</v>
          </cell>
          <cell r="N181">
            <v>11</v>
          </cell>
          <cell r="P181">
            <v>2293.8200000000002</v>
          </cell>
          <cell r="Q181">
            <v>0</v>
          </cell>
          <cell r="R181">
            <v>105.46</v>
          </cell>
          <cell r="S181">
            <v>0</v>
          </cell>
          <cell r="T181">
            <v>65.599999999999994</v>
          </cell>
          <cell r="U181">
            <v>15.07</v>
          </cell>
          <cell r="V181">
            <v>988.59</v>
          </cell>
          <cell r="W181">
            <v>988.59</v>
          </cell>
        </row>
        <row r="182">
          <cell r="I182" t="str">
            <v>Tarif</v>
          </cell>
          <cell r="J182">
            <v>35</v>
          </cell>
          <cell r="M182">
            <v>2091</v>
          </cell>
          <cell r="N182">
            <v>12</v>
          </cell>
          <cell r="P182">
            <v>2341.92</v>
          </cell>
          <cell r="Q182">
            <v>0</v>
          </cell>
          <cell r="R182">
            <v>107.67</v>
          </cell>
          <cell r="S182">
            <v>0</v>
          </cell>
          <cell r="T182">
            <v>54.23</v>
          </cell>
          <cell r="U182">
            <v>15.38</v>
          </cell>
          <cell r="V182">
            <v>834.06</v>
          </cell>
          <cell r="W182">
            <v>834.06</v>
          </cell>
        </row>
        <row r="183">
          <cell r="I183" t="str">
            <v>Tarif</v>
          </cell>
          <cell r="J183">
            <v>35</v>
          </cell>
          <cell r="M183">
            <v>2123.5</v>
          </cell>
          <cell r="N183">
            <v>10</v>
          </cell>
          <cell r="O183">
            <v>254</v>
          </cell>
          <cell r="P183">
            <v>2589.85</v>
          </cell>
          <cell r="Q183">
            <v>0</v>
          </cell>
          <cell r="R183">
            <v>119.07</v>
          </cell>
          <cell r="S183">
            <v>0</v>
          </cell>
          <cell r="T183">
            <v>42.82</v>
          </cell>
          <cell r="U183">
            <v>17.010000000000002</v>
          </cell>
          <cell r="V183">
            <v>728.37</v>
          </cell>
          <cell r="W183">
            <v>728.37</v>
          </cell>
        </row>
        <row r="184">
          <cell r="I184" t="str">
            <v>Tarif</v>
          </cell>
          <cell r="J184">
            <v>35</v>
          </cell>
          <cell r="M184">
            <v>2413</v>
          </cell>
          <cell r="N184">
            <v>12</v>
          </cell>
          <cell r="P184">
            <v>2702.56</v>
          </cell>
          <cell r="Q184">
            <v>7</v>
          </cell>
          <cell r="R184">
            <v>124.26</v>
          </cell>
          <cell r="S184">
            <v>869.82</v>
          </cell>
          <cell r="T184">
            <v>61.76</v>
          </cell>
          <cell r="U184">
            <v>17.75</v>
          </cell>
          <cell r="V184">
            <v>1096.24</v>
          </cell>
          <cell r="W184">
            <v>1966.06</v>
          </cell>
        </row>
        <row r="185">
          <cell r="I185" t="str">
            <v>Tarif</v>
          </cell>
          <cell r="J185">
            <v>35</v>
          </cell>
          <cell r="M185">
            <v>3701</v>
          </cell>
          <cell r="N185">
            <v>9</v>
          </cell>
          <cell r="P185">
            <v>4034.09</v>
          </cell>
          <cell r="Q185">
            <v>7</v>
          </cell>
          <cell r="R185">
            <v>185.48</v>
          </cell>
          <cell r="S185">
            <v>1298.3599999999999</v>
          </cell>
          <cell r="T185">
            <v>0</v>
          </cell>
          <cell r="U185">
            <v>26.5</v>
          </cell>
          <cell r="V185">
            <v>0</v>
          </cell>
          <cell r="W185">
            <v>1298.3599999999999</v>
          </cell>
        </row>
        <row r="186">
          <cell r="I186" t="str">
            <v>Tarif</v>
          </cell>
          <cell r="J186">
            <v>35</v>
          </cell>
          <cell r="M186">
            <v>2091</v>
          </cell>
          <cell r="N186">
            <v>8</v>
          </cell>
          <cell r="P186">
            <v>2258.2800000000002</v>
          </cell>
          <cell r="Q186">
            <v>8</v>
          </cell>
          <cell r="R186">
            <v>103.83</v>
          </cell>
          <cell r="S186">
            <v>830.64</v>
          </cell>
          <cell r="T186">
            <v>16.73</v>
          </cell>
          <cell r="U186">
            <v>14.83</v>
          </cell>
          <cell r="V186">
            <v>248.11</v>
          </cell>
          <cell r="W186">
            <v>1078.75</v>
          </cell>
        </row>
        <row r="187">
          <cell r="I187" t="str">
            <v>Tarif</v>
          </cell>
          <cell r="J187">
            <v>35</v>
          </cell>
          <cell r="M187">
            <v>3213.5</v>
          </cell>
          <cell r="N187">
            <v>12</v>
          </cell>
          <cell r="P187">
            <v>3599.12</v>
          </cell>
          <cell r="Q187">
            <v>1</v>
          </cell>
          <cell r="R187">
            <v>165.48</v>
          </cell>
          <cell r="S187">
            <v>165.48</v>
          </cell>
          <cell r="T187">
            <v>78.02</v>
          </cell>
          <cell r="U187">
            <v>23.64</v>
          </cell>
          <cell r="V187">
            <v>1844.39</v>
          </cell>
          <cell r="W187">
            <v>2009.8700000000001</v>
          </cell>
        </row>
        <row r="188">
          <cell r="I188" t="str">
            <v>Tarif</v>
          </cell>
          <cell r="J188">
            <v>35</v>
          </cell>
          <cell r="M188">
            <v>2294</v>
          </cell>
          <cell r="N188">
            <v>12</v>
          </cell>
          <cell r="P188">
            <v>2569.2800000000002</v>
          </cell>
          <cell r="Q188">
            <v>4</v>
          </cell>
          <cell r="R188">
            <v>118.13</v>
          </cell>
          <cell r="S188">
            <v>472.52</v>
          </cell>
          <cell r="T188">
            <v>66.650000000000006</v>
          </cell>
          <cell r="U188">
            <v>16.88</v>
          </cell>
          <cell r="V188">
            <v>1125.05</v>
          </cell>
          <cell r="W188">
            <v>1597.57</v>
          </cell>
        </row>
        <row r="189">
          <cell r="I189" t="str">
            <v>Tarif</v>
          </cell>
          <cell r="J189">
            <v>35</v>
          </cell>
          <cell r="M189">
            <v>2167.5</v>
          </cell>
          <cell r="N189">
            <v>8</v>
          </cell>
          <cell r="P189">
            <v>2340.9</v>
          </cell>
          <cell r="Q189">
            <v>3</v>
          </cell>
          <cell r="R189">
            <v>107.63</v>
          </cell>
          <cell r="S189">
            <v>322.89</v>
          </cell>
          <cell r="T189">
            <v>34.54</v>
          </cell>
          <cell r="U189">
            <v>15.38</v>
          </cell>
          <cell r="V189">
            <v>531.23</v>
          </cell>
          <cell r="W189">
            <v>854.12</v>
          </cell>
        </row>
        <row r="190">
          <cell r="I190" t="str">
            <v>Tarif</v>
          </cell>
          <cell r="J190">
            <v>35</v>
          </cell>
          <cell r="M190">
            <v>2042</v>
          </cell>
          <cell r="N190">
            <v>10</v>
          </cell>
          <cell r="O190">
            <v>80</v>
          </cell>
          <cell r="P190">
            <v>2326.1999999999998</v>
          </cell>
          <cell r="Q190">
            <v>8</v>
          </cell>
          <cell r="R190">
            <v>106.95</v>
          </cell>
          <cell r="S190">
            <v>855.6</v>
          </cell>
          <cell r="T190">
            <v>49.36</v>
          </cell>
          <cell r="U190">
            <v>15.28</v>
          </cell>
          <cell r="V190">
            <v>754.22</v>
          </cell>
          <cell r="W190">
            <v>1609.8200000000002</v>
          </cell>
        </row>
        <row r="191">
          <cell r="I191" t="str">
            <v>Tarif</v>
          </cell>
          <cell r="J191">
            <v>35</v>
          </cell>
          <cell r="M191">
            <v>3213.5</v>
          </cell>
          <cell r="N191">
            <v>12</v>
          </cell>
          <cell r="P191">
            <v>3599.12</v>
          </cell>
          <cell r="Q191">
            <v>5</v>
          </cell>
          <cell r="R191">
            <v>165.48</v>
          </cell>
          <cell r="S191">
            <v>827.4</v>
          </cell>
          <cell r="T191">
            <v>22.1</v>
          </cell>
          <cell r="U191">
            <v>23.64</v>
          </cell>
          <cell r="V191">
            <v>522.44000000000005</v>
          </cell>
          <cell r="W191">
            <v>1349.8400000000001</v>
          </cell>
        </row>
        <row r="192">
          <cell r="I192" t="str">
            <v>Tarif</v>
          </cell>
          <cell r="J192">
            <v>35</v>
          </cell>
          <cell r="M192">
            <v>2224</v>
          </cell>
          <cell r="N192">
            <v>9</v>
          </cell>
          <cell r="P192">
            <v>2424.16</v>
          </cell>
          <cell r="Q192">
            <v>4</v>
          </cell>
          <cell r="R192">
            <v>111.46</v>
          </cell>
          <cell r="S192">
            <v>445.84</v>
          </cell>
          <cell r="T192">
            <v>0</v>
          </cell>
          <cell r="U192">
            <v>15.92</v>
          </cell>
          <cell r="V192">
            <v>0</v>
          </cell>
          <cell r="W192">
            <v>445.84</v>
          </cell>
        </row>
        <row r="193">
          <cell r="I193" t="str">
            <v>Tarif</v>
          </cell>
          <cell r="J193">
            <v>35</v>
          </cell>
          <cell r="M193">
            <v>2866.5</v>
          </cell>
          <cell r="N193">
            <v>11</v>
          </cell>
          <cell r="O193">
            <v>143</v>
          </cell>
          <cell r="P193">
            <v>3324.82</v>
          </cell>
          <cell r="Q193">
            <v>9</v>
          </cell>
          <cell r="R193">
            <v>152.87</v>
          </cell>
          <cell r="S193">
            <v>1375.83</v>
          </cell>
          <cell r="T193">
            <v>0</v>
          </cell>
          <cell r="U193">
            <v>21.84</v>
          </cell>
          <cell r="V193">
            <v>0</v>
          </cell>
          <cell r="W193">
            <v>1375.83</v>
          </cell>
        </row>
        <row r="194">
          <cell r="I194" t="str">
            <v>Tarif</v>
          </cell>
          <cell r="J194">
            <v>35</v>
          </cell>
          <cell r="M194">
            <v>2224</v>
          </cell>
          <cell r="N194">
            <v>9</v>
          </cell>
          <cell r="O194">
            <v>236</v>
          </cell>
          <cell r="P194">
            <v>2660.16</v>
          </cell>
          <cell r="Q194">
            <v>4</v>
          </cell>
          <cell r="R194">
            <v>122.31</v>
          </cell>
          <cell r="S194">
            <v>489.24</v>
          </cell>
          <cell r="T194">
            <v>5.1100000000000003</v>
          </cell>
          <cell r="U194">
            <v>17.47</v>
          </cell>
          <cell r="V194">
            <v>89.27</v>
          </cell>
          <cell r="W194">
            <v>578.51</v>
          </cell>
        </row>
        <row r="195">
          <cell r="I195" t="str">
            <v>Tarif</v>
          </cell>
          <cell r="J195">
            <v>35</v>
          </cell>
          <cell r="M195">
            <v>2042</v>
          </cell>
          <cell r="N195">
            <v>11</v>
          </cell>
          <cell r="O195">
            <v>211</v>
          </cell>
          <cell r="P195">
            <v>2477.62</v>
          </cell>
          <cell r="Q195">
            <v>3</v>
          </cell>
          <cell r="R195">
            <v>113.91</v>
          </cell>
          <cell r="S195">
            <v>341.73</v>
          </cell>
          <cell r="T195">
            <v>84.47</v>
          </cell>
          <cell r="U195">
            <v>16.27</v>
          </cell>
          <cell r="V195">
            <v>1374.33</v>
          </cell>
          <cell r="W195">
            <v>1716.06</v>
          </cell>
        </row>
        <row r="196">
          <cell r="I196" t="str">
            <v>Tarif</v>
          </cell>
          <cell r="J196">
            <v>35</v>
          </cell>
          <cell r="M196">
            <v>2066.5</v>
          </cell>
          <cell r="N196">
            <v>8</v>
          </cell>
          <cell r="O196">
            <v>283</v>
          </cell>
          <cell r="P196">
            <v>2514.8200000000002</v>
          </cell>
          <cell r="Q196">
            <v>3</v>
          </cell>
          <cell r="R196">
            <v>115.62</v>
          </cell>
          <cell r="S196">
            <v>346.86</v>
          </cell>
          <cell r="T196">
            <v>0</v>
          </cell>
          <cell r="U196">
            <v>16.52</v>
          </cell>
          <cell r="V196">
            <v>0</v>
          </cell>
          <cell r="W196">
            <v>346.86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önkediek" refreshedDate="41057.779543171295" createdVersion="4" refreshedVersion="4" recordCount="195">
  <cacheSource type="worksheet">
    <worksheetSource ref="A4:Y199" sheet="Rückstellungen"/>
  </cacheSource>
  <cacheFields count="25">
    <cacheField name="PrsNr" numFmtId="0">
      <sharedItems containsSemiMixedTypes="0" containsString="0" containsNumber="1" containsInteger="1" minValue="1001" maxValue="3133"/>
    </cacheField>
    <cacheField name="Vorname" numFmtId="0">
      <sharedItems/>
    </cacheField>
    <cacheField name="Name" numFmtId="0">
      <sharedItems containsBlank="1" count="185">
        <s v="Alberti"/>
        <s v="Alpermann"/>
        <s v="Altmeyer"/>
        <s v="Appel"/>
        <s v="Backes"/>
        <s v="Bagheri"/>
        <s v="Bamberger"/>
        <s v="Barich"/>
        <s v="Battista"/>
        <s v="Bauermeister"/>
        <s v="Baumgärtel"/>
        <s v="Becker"/>
        <s v="Behles"/>
        <s v="Benner-Machel"/>
        <s v="Beyer"/>
        <s v="Bieringer"/>
        <s v="Bindels"/>
        <s v="Bischoff"/>
        <s v="Blimke"/>
        <s v="Blum"/>
        <s v="Boguth"/>
        <s v="Bolling"/>
        <s v="Bosch"/>
        <s v="Brandt"/>
        <s v="Braun"/>
        <s v="Bräutigam"/>
        <s v="Breivogel"/>
        <s v="Breuer"/>
        <s v="Breyer"/>
        <s v="Brodehl"/>
        <s v="Brokamp"/>
        <s v="Buddenberg"/>
        <s v="Bühler"/>
        <s v="Burger"/>
        <s v="Busch"/>
        <s v="Caelers"/>
        <s v="Casado"/>
        <s v="Caspary"/>
        <s v="Coleman"/>
        <s v="Csikai"/>
        <s v="Dekant"/>
        <s v="D'Hoedt"/>
        <s v="Dielmann"/>
        <s v="Dienerowitz"/>
        <s v="Dieterich"/>
        <s v="Ditter"/>
        <s v="Domanowsky"/>
        <s v="Dommes"/>
        <s v="Dörr"/>
        <s v="Drömer"/>
        <s v="Duclervil"/>
        <s v="Eckert"/>
        <s v="Eckhardt"/>
        <s v="Eckstaedt"/>
        <s v="Eder"/>
        <s v="Ehrke"/>
        <s v="Emmrich"/>
        <s v="Englert"/>
        <s v="Enste"/>
        <s v="Erdmann"/>
        <s v="Erhardt"/>
        <s v="Ermisch"/>
        <s v="Frederich"/>
        <s v="Fuchs"/>
        <s v="Fürsch"/>
        <s v="Galette"/>
        <s v="Gall"/>
        <s v="Ganser"/>
        <s v="Gaschermann-Matterstock"/>
        <s v="Gati-Fabry"/>
        <s v="Gehm"/>
        <s v="Heimes"/>
        <s v="Heine"/>
        <s v="Held"/>
        <s v="Henkel"/>
        <s v="Herbst"/>
        <s v="Herr"/>
        <s v="Heyde"/>
        <s v="Höckmayr"/>
        <s v="Hoffmann"/>
        <s v="Högel"/>
        <s v="Höll"/>
        <s v="Hübner"/>
        <s v="Jung"/>
        <s v="Kalb"/>
        <s v="Kielhorn"/>
        <s v="Kissel"/>
        <s v="Kleimann"/>
        <s v="Klein"/>
        <s v="Klemke"/>
        <s v="Klockenkemper"/>
        <s v="Kluthe"/>
        <s v="Knopp"/>
        <s v="Knoth"/>
        <s v="Köhler"/>
        <s v="König"/>
        <s v="Kramer"/>
        <s v="Krost"/>
        <s v="Lenz"/>
        <s v="Leppert"/>
        <s v="Lingenfelder"/>
        <s v="Lisch"/>
        <s v="Loch"/>
        <s v="Mees"/>
        <s v="Metz"/>
        <s v="Michelbach"/>
        <s v="Miketta"/>
        <s v="Mühr"/>
        <s v="Müller"/>
        <s v="Naegle"/>
        <s v="Nagel"/>
        <s v="Nanninga"/>
        <s v="Neuschaefer"/>
        <s v="Niesterok"/>
        <s v="Niethammer"/>
        <s v="Nöll"/>
        <s v="Nowack"/>
        <s v="Oberländer"/>
        <s v="Ohr"/>
        <s v="Oppermann"/>
        <s v="Palitzsch"/>
        <s v="Passek"/>
        <s v="Permand"/>
        <s v="Pfeifer"/>
        <s v="Philippi"/>
        <s v="Plappert"/>
        <s v="Poloczek"/>
        <s v="Pook"/>
        <s v="Poppenberg"/>
        <s v="Posenauer"/>
        <s v="Preissler"/>
        <s v="Quade"/>
        <s v="Rabenhorst"/>
        <s v="Rasch"/>
        <s v="Rathsmann"/>
        <s v="Regius"/>
        <s v="Regler"/>
        <s v="Reiser"/>
        <s v="Rhein"/>
        <s v="Riebsamen"/>
        <s v="Ritz"/>
        <s v="Rivinius"/>
        <s v="Rixen"/>
        <s v="Roche"/>
        <s v="Roch-Schröter"/>
        <s v="Rosinus"/>
        <s v="Rösler"/>
        <s v="Rothhahn"/>
        <s v="Rusche"/>
        <s v="Sachse"/>
        <s v="Sakmann"/>
        <s v="Schaible"/>
        <s v="Scheerer"/>
        <s v="Schenk"/>
        <s v="Schepp"/>
        <s v="Schmid"/>
        <s v="Schmidt"/>
        <s v="Schmidtmayer"/>
        <s v="Schmitt"/>
        <s v="Schmutte"/>
        <s v="Schneider"/>
        <s v="Schott"/>
        <s v="Schrader"/>
        <s v="Schrapper"/>
        <s v="Schulz"/>
        <s v="Schuster"/>
        <s v="Schütt"/>
        <s v="Schwarz"/>
        <s v="Strobel"/>
        <s v="Templin"/>
        <s v="Texter"/>
        <s v="Theissing-Rocholl"/>
        <s v="Thomalla"/>
        <s v="Thome"/>
        <s v="Träxler"/>
        <s v="Trennheuser"/>
        <s v="Xifia-Wolff"/>
        <s v="Zeides"/>
        <s v="Zell"/>
        <s v="Zeyer"/>
        <s v="Ziesch"/>
        <s v="Zilly"/>
        <s v="Zimmermann"/>
        <s v="Zöller"/>
        <m u="1"/>
      </sharedItems>
    </cacheField>
    <cacheField name="Abteilung" numFmtId="0">
      <sharedItems containsBlank="1" count="15">
        <s v="JA"/>
        <s v="FI"/>
        <s v="WI"/>
        <s v="GF"/>
        <s v="AB"/>
        <s v="IT"/>
        <s v="HR"/>
        <s v="DG"/>
        <s v="NG"/>
        <s v="ON"/>
        <s v="FO"/>
        <s v="PO"/>
        <s v="US"/>
        <s v="STH"/>
        <m u="1"/>
      </sharedItems>
    </cacheField>
    <cacheField name="Kostenstelle" numFmtId="0">
      <sharedItems containsSemiMixedTypes="0" containsString="0" containsNumber="1" containsInteger="1" minValue="13200" maxValue="65010" count="21">
        <n v="64000"/>
        <n v="25000"/>
        <n v="51020"/>
        <n v="55000"/>
        <n v="22010"/>
        <n v="49000"/>
        <n v="13200"/>
        <n v="41000"/>
        <n v="65000"/>
        <n v="44000"/>
        <n v="51000"/>
        <n v="31000"/>
        <n v="48000"/>
        <n v="21000"/>
        <n v="65010"/>
        <n v="51010"/>
        <n v="26000"/>
        <n v="46000"/>
        <n v="43000"/>
        <n v="22020"/>
        <n v="22030"/>
      </sharedItems>
    </cacheField>
    <cacheField name="KSt_lang" numFmtId="0">
      <sharedItems/>
    </cacheField>
    <cacheField name="Vorgesetzter" numFmtId="0">
      <sharedItems/>
    </cacheField>
    <cacheField name="GdB" numFmtId="0">
      <sharedItems containsString="0" containsBlank="1" containsNumber="1" containsInteger="1" minValue="50" maxValue="60"/>
    </cacheField>
    <cacheField name="Tariftyp" numFmtId="0">
      <sharedItems/>
    </cacheField>
    <cacheField name="IRWAZ" numFmtId="0">
      <sharedItems containsSemiMixedTypes="0" containsString="0" containsNumber="1" minValue="16" maxValue="40"/>
    </cacheField>
    <cacheField name="Tarifgruppe" numFmtId="0">
      <sharedItems containsBlank="1"/>
    </cacheField>
    <cacheField name="Tarifstufe" numFmtId="0">
      <sharedItems containsBlank="1"/>
    </cacheField>
    <cacheField name="Grundentgelt" numFmtId="8">
      <sharedItems containsSemiMixedTypes="0" containsString="0" containsNumber="1" minValue="820.55" maxValue="8228.2099999999991"/>
    </cacheField>
    <cacheField name="LZinProz" numFmtId="0">
      <sharedItems containsString="0" containsBlank="1" containsNumber="1" containsInteger="1" minValue="8" maxValue="12"/>
    </cacheField>
    <cacheField name="Freiwillige Zulage" numFmtId="0">
      <sharedItems containsString="0" containsBlank="1" containsNumber="1" containsInteger="1" minValue="56" maxValue="295"/>
    </cacheField>
    <cacheField name="Monats-entgelt" numFmtId="164">
      <sharedItems containsSemiMixedTypes="0" containsString="0" containsNumber="1" minValue="820.55" maxValue="8228.2099999999991" count="151">
        <n v="2842.72"/>
        <n v="2675.31"/>
        <n v="1819.55"/>
        <n v="2868.8"/>
        <n v="2300.1"/>
        <n v="3642.65"/>
        <n v="5461.41"/>
        <n v="3149.19"/>
        <n v="5465.16"/>
        <n v="5941.41"/>
        <n v="2604.79"/>
        <n v="3749.99"/>
        <n v="2863.42"/>
        <n v="2401.92"/>
        <n v="6033.31"/>
        <n v="8228.2099999999991"/>
        <n v="4667"/>
        <n v="2446.4"/>
        <n v="4003.1"/>
        <n v="3061.06"/>
        <n v="2743.17"/>
        <n v="2699.09"/>
        <n v="5373.46"/>
        <n v="2749.63"/>
        <n v="2851.27"/>
        <n v="3005.91"/>
        <n v="6143.46"/>
        <n v="2424.16"/>
        <n v="2810.05"/>
        <n v="5708.46"/>
        <n v="1334.77"/>
        <n v="2356.8200000000002"/>
        <n v="4046.9"/>
        <n v="3181.82"/>
        <n v="2700.09"/>
        <n v="5340.14"/>
        <n v="3451.7"/>
        <n v="1835.2"/>
        <n v="4459.72"/>
        <n v="3708.88"/>
        <n v="2857.67"/>
        <n v="4970.8999999999996"/>
        <n v="4582.91"/>
        <n v="4931.3900000000003"/>
        <n v="1099.8499999999999"/>
        <n v="2676.48"/>
        <n v="1470"/>
        <n v="4113.28"/>
        <n v="1344"/>
        <n v="2550.65"/>
        <n v="2753.04"/>
        <n v="3022.67"/>
        <n v="3153.15"/>
        <n v="2894.88"/>
        <n v="2883.01"/>
        <n v="3576.42"/>
        <n v="5015.68"/>
        <n v="2341.92"/>
        <n v="2384.25"/>
        <n v="4034.09"/>
        <n v="4824.3599999999997"/>
        <n v="4476.3500000000004"/>
        <n v="3599.12"/>
        <n v="4310.3500000000004"/>
        <n v="2569.2800000000002"/>
        <n v="2410.38"/>
        <n v="2920.96"/>
        <n v="2405.9299999999998"/>
        <n v="3760.72"/>
        <n v="2523.4"/>
        <n v="2547.4899999999998"/>
        <n v="2461.2800000000002"/>
        <n v="4788.8500000000004"/>
        <n v="2321.0100000000002"/>
        <n v="2357.38"/>
        <n v="2357.09"/>
        <n v="5887.28"/>
        <n v="2500.46"/>
        <n v="2322.62"/>
        <n v="3404.82"/>
        <n v="2362.58"/>
        <n v="2522.62"/>
        <n v="861.4"/>
        <n v="5782.15"/>
        <n v="2795.89"/>
        <n v="2312.1999999999998"/>
        <n v="2445.1999999999998"/>
        <n v="2616.6"/>
        <n v="3470.58"/>
        <n v="2575.9299999999998"/>
        <n v="3095.82"/>
        <n v="2410.1999999999998"/>
        <n v="5763.02"/>
        <n v="2678.43"/>
        <n v="2449.36"/>
        <n v="2347.1999999999998"/>
        <n v="922.1"/>
        <n v="2429.38"/>
        <n v="2546.34"/>
        <n v="5677.02"/>
        <n v="2630.17"/>
        <n v="2611.46"/>
        <n v="3566.99"/>
        <n v="2273.15"/>
        <n v="2370.1999999999998"/>
        <n v="2429.8200000000002"/>
        <n v="5250.3"/>
        <n v="4868.8500000000004"/>
        <n v="820.55"/>
        <n v="5834.72"/>
        <n v="4875.92"/>
        <n v="2318.8200000000002"/>
        <n v="2293.8200000000002"/>
        <n v="2536.04"/>
        <n v="3973.32"/>
        <n v="2425.7800000000002"/>
        <n v="2606.04"/>
        <n v="3248.82"/>
        <n v="2373.15"/>
        <n v="2335.85"/>
        <n v="2654.3"/>
        <n v="2373.36"/>
        <n v="3308.82"/>
        <n v="3294.82"/>
        <n v="4491.54"/>
        <n v="5280.02"/>
        <n v="2635.09"/>
        <n v="3124.49"/>
        <n v="4120.4799999999996"/>
        <n v="3534.85"/>
        <n v="2468.64"/>
        <n v="3602.72"/>
        <n v="4108.1099999999997"/>
        <n v="4098.1099999999997"/>
        <n v="4349.54"/>
        <n v="5245.4"/>
        <n v="3079.72"/>
        <n v="5414.68"/>
        <n v="2669.54"/>
        <n v="2668.4"/>
        <n v="2378.3200000000002"/>
        <n v="2329.7800000000002"/>
        <n v="2589.85"/>
        <n v="2702.56"/>
        <n v="2258.2800000000002"/>
        <n v="2340.9"/>
        <n v="2326.1999999999998"/>
        <n v="3324.82"/>
        <n v="2660.16"/>
        <n v="2477.62"/>
        <n v="2514.8200000000002"/>
      </sharedItems>
    </cacheField>
    <cacheField name="Resturlaub" numFmtId="0">
      <sharedItems containsSemiMixedTypes="0" containsString="0" containsNumber="1" containsInteger="1" minValue="0" maxValue="10"/>
    </cacheField>
    <cacheField name="Tageswert" numFmtId="164">
      <sharedItems containsSemiMixedTypes="0" containsString="0" containsNumber="1" minValue="37.729999999999997" maxValue="378.31"/>
    </cacheField>
    <cacheField name="Betrag RU" numFmtId="164">
      <sharedItems containsSemiMixedTypes="0" containsString="0" containsNumber="1" minValue="0" maxValue="3026.48"/>
    </cacheField>
    <cacheField name="Gleitzeit-stand" numFmtId="0">
      <sharedItems containsSemiMixedTypes="0" containsString="0" containsNumber="1" minValue="0" maxValue="100.33" count="137">
        <n v="44.36"/>
        <n v="0"/>
        <n v="24.84"/>
        <n v="43.73"/>
        <n v="35.119999999999997"/>
        <n v="68.930000000000007"/>
        <n v="48.74"/>
        <n v="68.349999999999994"/>
        <n v="44.75"/>
        <n v="2.2200000000000002"/>
        <n v="90.61"/>
        <n v="14.12"/>
        <n v="87.13"/>
        <n v="87.59"/>
        <n v="61.58"/>
        <n v="70.790000000000006"/>
        <n v="9.69"/>
        <n v="19.2"/>
        <n v="25.25"/>
        <n v="3.62"/>
        <n v="98.64"/>
        <n v="93.12"/>
        <n v="68.11"/>
        <n v="86.6"/>
        <n v="39.74"/>
        <n v="93.97"/>
        <n v="12.82"/>
        <n v="31.3"/>
        <n v="37.93"/>
        <n v="89.63"/>
        <n v="83.4"/>
        <n v="60.98"/>
        <n v="15.36"/>
        <n v="23.63"/>
        <n v="98.36"/>
        <n v="82.84"/>
        <n v="64.790000000000006"/>
        <n v="60.58"/>
        <n v="72.959999999999994"/>
        <n v="0.28999999999999998"/>
        <n v="24.52"/>
        <n v="77.67"/>
        <n v="40.4"/>
        <n v="35.42"/>
        <n v="34.86"/>
        <n v="100.33"/>
        <n v="19.72"/>
        <n v="97.83"/>
        <n v="67.84"/>
        <n v="6.4"/>
        <n v="87.17"/>
        <n v="14.31"/>
        <n v="33.840000000000003"/>
        <n v="14.48"/>
        <n v="12.83"/>
        <n v="25.62"/>
        <n v="97.47"/>
        <n v="4.75"/>
        <n v="60.36"/>
        <n v="60.2"/>
        <n v="28.77"/>
        <n v="90.94"/>
        <n v="49.35"/>
        <n v="36.53"/>
        <n v="89.93"/>
        <n v="67.34"/>
        <n v="78.819999999999993"/>
        <n v="57.58"/>
        <n v="79.86"/>
        <n v="90.11"/>
        <n v="28.14"/>
        <n v="24.51"/>
        <n v="56.42"/>
        <n v="26.2"/>
        <n v="1.44"/>
        <n v="62.27"/>
        <n v="14.63"/>
        <n v="67.959999999999994"/>
        <n v="27.3"/>
        <n v="56.95"/>
        <n v="30.37"/>
        <n v="64.84"/>
        <n v="1.43"/>
        <n v="35.909999999999997"/>
        <n v="86.5"/>
        <n v="71.72"/>
        <n v="38.869999999999997"/>
        <n v="58.48"/>
        <n v="61.49"/>
        <n v="74.08"/>
        <n v="99.82"/>
        <n v="41.9"/>
        <n v="86.89"/>
        <n v="41"/>
        <n v="66.11"/>
        <n v="15.83"/>
        <n v="88.86"/>
        <n v="56.73"/>
        <n v="100.32"/>
        <n v="88.08"/>
        <n v="74.77"/>
        <n v="33.14"/>
        <n v="26.96"/>
        <n v="73.12"/>
        <n v="30.35"/>
        <n v="81.489999999999995"/>
        <n v="28.24"/>
        <n v="26.39"/>
        <n v="23.48"/>
        <n v="97.89"/>
        <n v="66.209999999999994"/>
        <n v="39.979999999999997"/>
        <n v="45.67"/>
        <n v="24.25"/>
        <n v="97.49"/>
        <n v="46.06"/>
        <n v="50.5"/>
        <n v="87.2"/>
        <n v="97.53"/>
        <n v="42.92"/>
        <n v="44.89"/>
        <n v="59.48"/>
        <n v="71.61"/>
        <n v="57.35"/>
        <n v="46.45"/>
        <n v="65.599999999999994"/>
        <n v="54.23"/>
        <n v="42.82"/>
        <n v="61.76"/>
        <n v="16.73"/>
        <n v="78.02"/>
        <n v="66.650000000000006"/>
        <n v="34.54"/>
        <n v="49.36"/>
        <n v="22.1"/>
        <n v="5.1100000000000003"/>
        <n v="84.47"/>
      </sharedItems>
      <fieldGroup base="19">
        <rangePr autoEnd="0" startNum="0" endNum="100" groupInterval="20"/>
        <groupItems count="7">
          <s v="&lt;0"/>
          <s v="0-20"/>
          <s v="20-40"/>
          <s v="40-60"/>
          <s v="60-80"/>
          <s v="80-100"/>
          <s v="&gt;100"/>
        </groupItems>
      </fieldGroup>
    </cacheField>
    <cacheField name="Stunden-wert" numFmtId="164">
      <sharedItems containsSemiMixedTypes="0" containsString="0" containsNumber="1" minValue="5.39" maxValue="47.29"/>
    </cacheField>
    <cacheField name="Betrag GZ" numFmtId="164">
      <sharedItems containsSemiMixedTypes="0" containsString="0" containsNumber="1" minValue="0" maxValue="4142.13"/>
    </cacheField>
    <cacheField name="Gesamt-betrag" numFmtId="164">
      <sharedItems containsSemiMixedTypes="0" containsString="0" containsNumber="1" minValue="0" maxValue="7168.6100000000006"/>
    </cacheField>
    <cacheField name="SV-Beitrag" numFmtId="164">
      <sharedItems containsSemiMixedTypes="0" containsString="0" containsNumber="1" minValue="0" maxValue="712.66"/>
    </cacheField>
    <cacheField name="Gesamt-rückstellung" numFmtId="164">
      <sharedItems containsSemiMixedTypes="0" containsString="0" containsNumber="1" minValue="0" maxValue="7168.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5">
  <r>
    <n v="1001"/>
    <s v="Antje"/>
    <x v="0"/>
    <x v="0"/>
    <x v="0"/>
    <s v="Lager Waren"/>
    <s v="Jansen"/>
    <m/>
    <s v="Tarif"/>
    <n v="35"/>
    <s v="EG09"/>
    <s v="fix"/>
    <n v="2608"/>
    <n v="9"/>
    <m/>
    <x v="0"/>
    <n v="8"/>
    <n v="130.69999999999999"/>
    <n v="1045.5999999999999"/>
    <x v="0"/>
    <n v="18.670000000000002"/>
    <n v="828.2"/>
    <n v="1873.8"/>
    <n v="367.55"/>
    <n v="2241.35"/>
  </r>
  <r>
    <n v="1020"/>
    <s v="Dieter"/>
    <x v="1"/>
    <x v="1"/>
    <x v="1"/>
    <s v="Finanzen"/>
    <s v="Lahm"/>
    <m/>
    <s v="Tarif"/>
    <n v="40"/>
    <s v="EG05"/>
    <s v="fix"/>
    <n v="2167.5"/>
    <n v="8"/>
    <m/>
    <x v="1"/>
    <n v="5"/>
    <n v="123"/>
    <n v="615"/>
    <x v="1"/>
    <n v="15.38"/>
    <n v="0"/>
    <n v="615"/>
    <n v="120.63"/>
    <n v="735.63"/>
  </r>
  <r>
    <n v="1027"/>
    <s v="Christiane"/>
    <x v="2"/>
    <x v="2"/>
    <x v="2"/>
    <s v="Versuchswerkstatt Lager"/>
    <s v="Fandrich"/>
    <m/>
    <s v="Tarif"/>
    <n v="25"/>
    <s v="EG05"/>
    <s v="fix"/>
    <n v="2167.5"/>
    <n v="9"/>
    <n v="132"/>
    <x v="2"/>
    <n v="10"/>
    <n v="83.66"/>
    <n v="836.6"/>
    <x v="2"/>
    <n v="16.73"/>
    <n v="415.57"/>
    <n v="1252.17"/>
    <n v="245.61"/>
    <n v="1497.78"/>
  </r>
  <r>
    <n v="1031"/>
    <s v="Birgit"/>
    <x v="3"/>
    <x v="3"/>
    <x v="3"/>
    <s v="Geschäftsleitung"/>
    <s v="Konrad"/>
    <m/>
    <s v="Tarif"/>
    <n v="35"/>
    <s v="EG09"/>
    <s v="fix"/>
    <n v="2608"/>
    <n v="10"/>
    <m/>
    <x v="3"/>
    <n v="8"/>
    <n v="131.9"/>
    <n v="1055.2"/>
    <x v="3"/>
    <n v="18.84"/>
    <n v="823.87"/>
    <n v="1879.0700000000002"/>
    <n v="368.58"/>
    <n v="2247.65"/>
  </r>
  <r>
    <n v="1034"/>
    <s v="Bernhard"/>
    <x v="4"/>
    <x v="4"/>
    <x v="4"/>
    <s v="Vertrieb"/>
    <s v="Aufdermauer"/>
    <m/>
    <s v="Tarif"/>
    <n v="35"/>
    <s v="EG03"/>
    <s v="fix"/>
    <n v="2091"/>
    <n v="10"/>
    <m/>
    <x v="4"/>
    <n v="1"/>
    <n v="105.75"/>
    <n v="105.75"/>
    <x v="4"/>
    <n v="15.11"/>
    <n v="530.66"/>
    <n v="636.41"/>
    <n v="124.83"/>
    <n v="761.24"/>
  </r>
  <r>
    <n v="1048"/>
    <s v="Domenico"/>
    <x v="5"/>
    <x v="5"/>
    <x v="5"/>
    <s v="EDV"/>
    <s v="Hansen"/>
    <m/>
    <s v="Tarif"/>
    <n v="35"/>
    <s v="EG12"/>
    <s v="bz_36"/>
    <n v="3311.5"/>
    <n v="10"/>
    <m/>
    <x v="5"/>
    <n v="9"/>
    <n v="167.48"/>
    <n v="1507.32"/>
    <x v="5"/>
    <n v="23.93"/>
    <n v="1649.49"/>
    <n v="3156.81"/>
    <n v="427.61"/>
    <n v="3584.42"/>
  </r>
  <r>
    <n v="1061"/>
    <s v="Bernd"/>
    <x v="6"/>
    <x v="6"/>
    <x v="6"/>
    <s v="Personal"/>
    <s v="Paatz"/>
    <m/>
    <s v="AT"/>
    <n v="40"/>
    <m/>
    <m/>
    <n v="5461.41"/>
    <m/>
    <m/>
    <x v="6"/>
    <n v="2"/>
    <n v="251.1"/>
    <n v="502.2"/>
    <x v="6"/>
    <n v="31.39"/>
    <n v="1529.95"/>
    <n v="2032.15"/>
    <n v="0"/>
    <n v="2032.15"/>
  </r>
  <r>
    <n v="1062"/>
    <s v="Claus"/>
    <x v="7"/>
    <x v="7"/>
    <x v="7"/>
    <s v="Wickelei"/>
    <s v="Jeschke"/>
    <m/>
    <s v="Tarif"/>
    <n v="38.5"/>
    <s v="EG08"/>
    <s v="fix"/>
    <n v="2413"/>
    <n v="9"/>
    <n v="256"/>
    <x v="7"/>
    <n v="4"/>
    <n v="144.79"/>
    <n v="579.16"/>
    <x v="7"/>
    <n v="18.8"/>
    <n v="1284.98"/>
    <n v="1864.1399999999999"/>
    <n v="365.65"/>
    <n v="2229.79"/>
  </r>
  <r>
    <n v="1095"/>
    <s v="Dirk"/>
    <x v="8"/>
    <x v="0"/>
    <x v="0"/>
    <s v="Lager Waren"/>
    <s v="Jansen"/>
    <m/>
    <s v="AT"/>
    <n v="40"/>
    <m/>
    <m/>
    <n v="5465.16"/>
    <m/>
    <m/>
    <x v="8"/>
    <n v="8"/>
    <n v="251.27"/>
    <n v="2010.16"/>
    <x v="1"/>
    <n v="31.41"/>
    <n v="0"/>
    <n v="2010.16"/>
    <n v="0"/>
    <n v="2010.16"/>
  </r>
  <r>
    <n v="1096"/>
    <s v="Dietrich"/>
    <x v="9"/>
    <x v="8"/>
    <x v="8"/>
    <s v="Versand"/>
    <s v="Strauß"/>
    <m/>
    <s v="AT"/>
    <n v="40"/>
    <m/>
    <m/>
    <n v="5941.41"/>
    <m/>
    <m/>
    <x v="9"/>
    <n v="8"/>
    <n v="273.17"/>
    <n v="2185.36"/>
    <x v="1"/>
    <n v="34.15"/>
    <n v="0"/>
    <n v="2185.36"/>
    <n v="0"/>
    <n v="2185.36"/>
  </r>
  <r>
    <n v="1097"/>
    <s v="Dietrich"/>
    <x v="10"/>
    <x v="9"/>
    <x v="9"/>
    <s v="Versuchswerkstatt"/>
    <s v="Jülich"/>
    <m/>
    <s v="Tarif"/>
    <n v="40"/>
    <s v="EG03"/>
    <s v="fix"/>
    <n v="2091"/>
    <n v="9"/>
    <m/>
    <x v="10"/>
    <n v="5"/>
    <n v="119.76"/>
    <n v="598.79999999999995"/>
    <x v="8"/>
    <n v="14.97"/>
    <n v="669.91"/>
    <n v="1268.71"/>
    <n v="248.86"/>
    <n v="1517.57"/>
  </r>
  <r>
    <n v="1104"/>
    <s v="Denise"/>
    <x v="11"/>
    <x v="0"/>
    <x v="0"/>
    <s v="Lager Waren"/>
    <s v="Jansen"/>
    <m/>
    <s v="Tarif"/>
    <n v="35"/>
    <s v="EG11"/>
    <s v="fix"/>
    <n v="3213.5"/>
    <n v="11"/>
    <n v="183"/>
    <x v="11"/>
    <n v="6"/>
    <n v="172.41"/>
    <n v="1034.46"/>
    <x v="9"/>
    <n v="24.63"/>
    <n v="54.68"/>
    <n v="1089.1400000000001"/>
    <n v="123.51"/>
    <n v="1212.6500000000001"/>
  </r>
  <r>
    <n v="1109"/>
    <s v="Anette"/>
    <x v="12"/>
    <x v="2"/>
    <x v="10"/>
    <s v="Lager"/>
    <s v="Fandrich"/>
    <m/>
    <s v="Tarif"/>
    <n v="40"/>
    <s v="EG01"/>
    <s v="fix"/>
    <n v="2042"/>
    <n v="11"/>
    <n v="273"/>
    <x v="12"/>
    <n v="6"/>
    <n v="131.65"/>
    <n v="789.9"/>
    <x v="10"/>
    <n v="16.46"/>
    <n v="1491.44"/>
    <n v="2281.34"/>
    <n v="447.48"/>
    <n v="2728.82"/>
  </r>
  <r>
    <n v="1110"/>
    <s v="Edgar"/>
    <x v="13"/>
    <x v="1"/>
    <x v="1"/>
    <s v="Finanzen"/>
    <s v="Lahm"/>
    <m/>
    <s v="Tarif"/>
    <n v="35"/>
    <s v="EG06"/>
    <s v="fix"/>
    <n v="2224"/>
    <n v="8"/>
    <m/>
    <x v="13"/>
    <n v="9"/>
    <n v="110.43"/>
    <n v="993.87"/>
    <x v="11"/>
    <n v="15.78"/>
    <n v="222.81"/>
    <n v="1216.68"/>
    <n v="238.65"/>
    <n v="1455.33"/>
  </r>
  <r>
    <n v="1116"/>
    <s v="Elke"/>
    <x v="14"/>
    <x v="6"/>
    <x v="6"/>
    <s v="Personal"/>
    <s v="Paatz"/>
    <m/>
    <s v="AT"/>
    <n v="40"/>
    <m/>
    <m/>
    <n v="6033.31"/>
    <m/>
    <m/>
    <x v="14"/>
    <n v="5"/>
    <n v="277.39"/>
    <n v="1386.95"/>
    <x v="12"/>
    <n v="34.67"/>
    <n v="3020.8"/>
    <n v="4407.75"/>
    <n v="0"/>
    <n v="4407.75"/>
  </r>
  <r>
    <n v="1117"/>
    <s v="Bernhard"/>
    <x v="14"/>
    <x v="3"/>
    <x v="3"/>
    <s v="Geschäftsleitung"/>
    <s v="Konrad"/>
    <m/>
    <s v="AT"/>
    <n v="40"/>
    <m/>
    <m/>
    <n v="8228.2099999999991"/>
    <m/>
    <m/>
    <x v="15"/>
    <n v="8"/>
    <n v="378.31"/>
    <n v="3026.48"/>
    <x v="13"/>
    <n v="47.29"/>
    <n v="4142.13"/>
    <n v="7168.6100000000006"/>
    <n v="0"/>
    <n v="7168.61"/>
  </r>
  <r>
    <n v="1121"/>
    <s v="Barbara"/>
    <x v="15"/>
    <x v="10"/>
    <x v="11"/>
    <s v="Geschäftsbereichsleitung"/>
    <s v="Friedrich"/>
    <m/>
    <s v="Tarif"/>
    <n v="35"/>
    <s v="EG14"/>
    <s v="bz_12"/>
    <n v="4204.5"/>
    <n v="11"/>
    <m/>
    <x v="16"/>
    <n v="4"/>
    <n v="214.57"/>
    <n v="858.28"/>
    <x v="14"/>
    <n v="30.65"/>
    <n v="1887.43"/>
    <n v="2745.71"/>
    <n v="311.36"/>
    <n v="3057.07"/>
  </r>
  <r>
    <n v="1127"/>
    <s v="Anne"/>
    <x v="16"/>
    <x v="10"/>
    <x v="11"/>
    <s v="Geschäftsbereichsleitung"/>
    <s v="Friedrich"/>
    <m/>
    <s v="Tarif"/>
    <n v="35"/>
    <s v="EG06"/>
    <s v="fix"/>
    <n v="2224"/>
    <n v="10"/>
    <m/>
    <x v="17"/>
    <n v="9"/>
    <n v="112.48"/>
    <n v="1012.32"/>
    <x v="1"/>
    <n v="16.07"/>
    <n v="0"/>
    <n v="1012.32"/>
    <n v="198.57"/>
    <n v="1210.8900000000001"/>
  </r>
  <r>
    <n v="1129"/>
    <s v="Alfred"/>
    <x v="17"/>
    <x v="2"/>
    <x v="2"/>
    <s v="Versuchswerkstatt Lager"/>
    <s v="Fandrich"/>
    <m/>
    <s v="Tarif"/>
    <n v="40"/>
    <s v="EG11"/>
    <s v="fix"/>
    <n v="3213.5"/>
    <n v="9"/>
    <m/>
    <x v="18"/>
    <n v="3"/>
    <n v="184.05"/>
    <n v="552.15"/>
    <x v="1"/>
    <n v="23.01"/>
    <n v="0"/>
    <n v="552.15"/>
    <n v="108.3"/>
    <n v="660.45"/>
  </r>
  <r>
    <n v="1134"/>
    <s v="Birgit"/>
    <x v="18"/>
    <x v="8"/>
    <x v="8"/>
    <s v="Versand"/>
    <s v="Strauß"/>
    <m/>
    <s v="Tarif"/>
    <n v="40"/>
    <s v="EG08"/>
    <s v="fix"/>
    <n v="2413"/>
    <n v="11"/>
    <m/>
    <x v="19"/>
    <n v="8"/>
    <n v="140.74"/>
    <n v="1125.92"/>
    <x v="1"/>
    <n v="17.59"/>
    <n v="0"/>
    <n v="1125.92"/>
    <n v="220.85"/>
    <n v="1346.77"/>
  </r>
  <r>
    <n v="1141"/>
    <s v="Dagmar"/>
    <x v="19"/>
    <x v="2"/>
    <x v="10"/>
    <s v="Lager"/>
    <s v="Fandrich"/>
    <m/>
    <s v="Tarif"/>
    <n v="35"/>
    <s v="EG08"/>
    <s v="fix"/>
    <n v="2413"/>
    <n v="9"/>
    <n v="113"/>
    <x v="20"/>
    <n v="6"/>
    <n v="126.12"/>
    <n v="756.72"/>
    <x v="15"/>
    <n v="18.02"/>
    <n v="1275.6400000000001"/>
    <n v="2032.3600000000001"/>
    <n v="398.65"/>
    <n v="2431.0100000000002"/>
  </r>
  <r>
    <n v="1142"/>
    <s v="Eckhard"/>
    <x v="20"/>
    <x v="5"/>
    <x v="5"/>
    <s v="EDV"/>
    <s v="Hansen"/>
    <m/>
    <s v="Tarif"/>
    <n v="40"/>
    <s v="EG03"/>
    <s v="fix"/>
    <n v="2091"/>
    <n v="9"/>
    <m/>
    <x v="10"/>
    <n v="9"/>
    <n v="119.76"/>
    <n v="1077.8399999999999"/>
    <x v="16"/>
    <n v="14.97"/>
    <n v="145.06"/>
    <n v="1222.8999999999999"/>
    <n v="239.87"/>
    <n v="1462.77"/>
  </r>
  <r>
    <n v="1147"/>
    <s v="Boris"/>
    <x v="21"/>
    <x v="7"/>
    <x v="7"/>
    <s v="Wickelei"/>
    <s v="Jeschke"/>
    <m/>
    <s v="Tarif"/>
    <n v="40"/>
    <s v="EG01"/>
    <s v="fix"/>
    <n v="2042"/>
    <n v="10"/>
    <n v="132"/>
    <x v="21"/>
    <n v="5"/>
    <n v="124.1"/>
    <n v="620.5"/>
    <x v="17"/>
    <n v="15.51"/>
    <n v="297.79000000000002"/>
    <n v="918.29"/>
    <n v="180.12"/>
    <n v="1098.4100000000001"/>
  </r>
  <r>
    <n v="1148"/>
    <s v="Barbara"/>
    <x v="22"/>
    <x v="1"/>
    <x v="1"/>
    <s v="Finanzen"/>
    <s v="Lahm"/>
    <m/>
    <s v="Tarif"/>
    <n v="40"/>
    <s v="EG13"/>
    <s v="nd_36"/>
    <n v="4353.5"/>
    <n v="8"/>
    <m/>
    <x v="22"/>
    <n v="4"/>
    <n v="247.06"/>
    <n v="988.24"/>
    <x v="18"/>
    <n v="30.88"/>
    <n v="779.72"/>
    <n v="1767.96"/>
    <n v="200.49"/>
    <n v="1968.45"/>
  </r>
  <r>
    <n v="1159"/>
    <s v="Dirk"/>
    <x v="23"/>
    <x v="5"/>
    <x v="12"/>
    <s v="EDV"/>
    <s v="Kunze"/>
    <n v="60"/>
    <s v="Tarif"/>
    <n v="40"/>
    <s v="EG05"/>
    <s v="fix"/>
    <n v="2167.5"/>
    <n v="11"/>
    <m/>
    <x v="23"/>
    <n v="0"/>
    <n v="126.42"/>
    <n v="0"/>
    <x v="19"/>
    <n v="15.8"/>
    <n v="57.2"/>
    <n v="57.2"/>
    <n v="11.22"/>
    <n v="68.42"/>
  </r>
  <r>
    <n v="1160"/>
    <s v="Dieter"/>
    <x v="24"/>
    <x v="2"/>
    <x v="10"/>
    <s v="Lager"/>
    <s v="Fandrich"/>
    <m/>
    <s v="Tarif"/>
    <n v="40"/>
    <s v="EG04"/>
    <s v="fix"/>
    <n v="2123.5"/>
    <n v="9"/>
    <n v="206"/>
    <x v="24"/>
    <n v="7"/>
    <n v="131.09"/>
    <n v="917.63"/>
    <x v="20"/>
    <n v="16.39"/>
    <n v="1616.71"/>
    <n v="2534.34"/>
    <n v="497.11"/>
    <n v="3031.45"/>
  </r>
  <r>
    <n v="1161"/>
    <s v="Bernd"/>
    <x v="25"/>
    <x v="6"/>
    <x v="6"/>
    <s v="Personal"/>
    <s v="Paatz"/>
    <m/>
    <s v="Tarif"/>
    <n v="40"/>
    <s v="EG08"/>
    <s v="fix"/>
    <n v="2413"/>
    <n v="9"/>
    <m/>
    <x v="25"/>
    <n v="5"/>
    <n v="138.19999999999999"/>
    <n v="691"/>
    <x v="21"/>
    <n v="17.28"/>
    <n v="1609.11"/>
    <n v="2300.1099999999997"/>
    <n v="451.17"/>
    <n v="2751.28"/>
  </r>
  <r>
    <n v="1162"/>
    <s v="Bettina"/>
    <x v="26"/>
    <x v="10"/>
    <x v="11"/>
    <s v="Geschäftsbereichsleitung"/>
    <s v="Friedrich"/>
    <m/>
    <s v="AT"/>
    <n v="40"/>
    <m/>
    <m/>
    <n v="6143.46"/>
    <m/>
    <m/>
    <x v="26"/>
    <n v="0"/>
    <n v="282.45999999999998"/>
    <n v="0"/>
    <x v="22"/>
    <n v="35.31"/>
    <n v="2404.96"/>
    <n v="2404.96"/>
    <n v="0"/>
    <n v="2404.96"/>
  </r>
  <r>
    <n v="1175"/>
    <s v="Barbara"/>
    <x v="27"/>
    <x v="2"/>
    <x v="10"/>
    <s v="Lager"/>
    <s v="Fandrich"/>
    <m/>
    <s v="Tarif"/>
    <n v="35"/>
    <s v="EG06"/>
    <s v="fix"/>
    <n v="2224"/>
    <n v="9"/>
    <m/>
    <x v="27"/>
    <n v="3"/>
    <n v="111.46"/>
    <n v="334.38"/>
    <x v="1"/>
    <n v="15.92"/>
    <n v="0"/>
    <n v="334.38"/>
    <n v="65.59"/>
    <n v="399.97"/>
  </r>
  <r>
    <n v="1176"/>
    <s v="Detmar"/>
    <x v="28"/>
    <x v="0"/>
    <x v="0"/>
    <s v="Lager Waren"/>
    <s v="Jansen"/>
    <m/>
    <s v="Tarif"/>
    <n v="40"/>
    <s v="EG06"/>
    <s v="fix"/>
    <n v="2224"/>
    <n v="8"/>
    <n v="65"/>
    <x v="28"/>
    <n v="2"/>
    <n v="129.19999999999999"/>
    <n v="258.39999999999998"/>
    <x v="1"/>
    <n v="16.149999999999999"/>
    <n v="0"/>
    <n v="258.39999999999998"/>
    <n v="50.69"/>
    <n v="309.08999999999997"/>
  </r>
  <r>
    <n v="1177"/>
    <s v="Claus"/>
    <x v="29"/>
    <x v="5"/>
    <x v="5"/>
    <s v="EDV"/>
    <s v="Hansen"/>
    <m/>
    <s v="AT"/>
    <n v="40"/>
    <m/>
    <m/>
    <n v="5708.46"/>
    <m/>
    <m/>
    <x v="29"/>
    <n v="9"/>
    <n v="262.45999999999998"/>
    <n v="2362.14"/>
    <x v="1"/>
    <n v="32.81"/>
    <n v="0"/>
    <n v="2362.14"/>
    <n v="0"/>
    <n v="2362.14"/>
  </r>
  <r>
    <n v="1178"/>
    <s v="Barbara"/>
    <x v="30"/>
    <x v="4"/>
    <x v="13"/>
    <s v="Einkauf"/>
    <s v="Aufdermauer"/>
    <m/>
    <s v="Tarif"/>
    <n v="20"/>
    <s v="EG04"/>
    <s v="fix"/>
    <n v="2123.5"/>
    <n v="10"/>
    <m/>
    <x v="30"/>
    <n v="4"/>
    <n v="61.37"/>
    <n v="245.48"/>
    <x v="23"/>
    <n v="15.34"/>
    <n v="1328.44"/>
    <n v="1573.92"/>
    <n v="308.72000000000003"/>
    <n v="1882.64"/>
  </r>
  <r>
    <n v="1181"/>
    <s v="Barbara"/>
    <x v="31"/>
    <x v="2"/>
    <x v="2"/>
    <s v="Versuchswerkstatt Lager"/>
    <s v="Fandrich"/>
    <m/>
    <s v="Tarif"/>
    <n v="35"/>
    <s v="EG02"/>
    <s v="fix"/>
    <n v="2066.5"/>
    <n v="11"/>
    <n v="63"/>
    <x v="31"/>
    <n v="3"/>
    <n v="108.36"/>
    <n v="325.08"/>
    <x v="24"/>
    <n v="15.48"/>
    <n v="615.17999999999995"/>
    <n v="940.26"/>
    <n v="184.43"/>
    <n v="1124.69"/>
  </r>
  <r>
    <n v="1183"/>
    <s v="Christiane"/>
    <x v="32"/>
    <x v="0"/>
    <x v="0"/>
    <s v="Lager Waren"/>
    <s v="Jansen"/>
    <m/>
    <s v="Tarif"/>
    <n v="35"/>
    <s v="EG03"/>
    <s v="fix"/>
    <n v="2091"/>
    <n v="10"/>
    <m/>
    <x v="4"/>
    <n v="0"/>
    <n v="105.75"/>
    <n v="0"/>
    <x v="25"/>
    <n v="15.11"/>
    <n v="1419.89"/>
    <n v="1419.89"/>
    <n v="278.51"/>
    <n v="1698.4"/>
  </r>
  <r>
    <n v="1186"/>
    <s v="Dagmar"/>
    <x v="33"/>
    <x v="4"/>
    <x v="13"/>
    <s v="Einkauf"/>
    <s v="Aufdermauer"/>
    <m/>
    <s v="Tarif"/>
    <n v="35"/>
    <s v="EG12"/>
    <s v="nd_36"/>
    <n v="3679"/>
    <n v="10"/>
    <m/>
    <x v="32"/>
    <n v="2"/>
    <n v="186.06"/>
    <n v="372.12"/>
    <x v="26"/>
    <n v="26.58"/>
    <n v="340.76"/>
    <n v="712.88"/>
    <n v="80.84"/>
    <n v="793.72"/>
  </r>
  <r>
    <n v="1188"/>
    <s v="Diana"/>
    <x v="34"/>
    <x v="0"/>
    <x v="0"/>
    <s v="Lager Waren"/>
    <s v="Jansen"/>
    <m/>
    <s v="Tarif"/>
    <n v="35"/>
    <s v="EG10"/>
    <s v="fix"/>
    <n v="2866.5"/>
    <n v="11"/>
    <m/>
    <x v="33"/>
    <n v="8"/>
    <n v="146.29"/>
    <n v="1170.32"/>
    <x v="1"/>
    <n v="20.9"/>
    <n v="0"/>
    <n v="1170.32"/>
    <n v="229.56"/>
    <n v="1399.88"/>
  </r>
  <r>
    <n v="1193"/>
    <s v="Steffanie"/>
    <x v="35"/>
    <x v="4"/>
    <x v="13"/>
    <s v="Einkauf"/>
    <s v="Aufdermauer"/>
    <m/>
    <s v="Tarif"/>
    <n v="40"/>
    <s v="EG05"/>
    <s v="fix"/>
    <n v="2167.5"/>
    <n v="9"/>
    <m/>
    <x v="34"/>
    <n v="0"/>
    <n v="124.14"/>
    <n v="0"/>
    <x v="1"/>
    <n v="15.52"/>
    <n v="0"/>
    <n v="0"/>
    <n v="0"/>
    <n v="0"/>
  </r>
  <r>
    <n v="1194"/>
    <s v="Carlos"/>
    <x v="36"/>
    <x v="2"/>
    <x v="10"/>
    <s v="Lager"/>
    <s v="Fandrich"/>
    <m/>
    <s v="AT"/>
    <n v="40"/>
    <m/>
    <m/>
    <n v="5340.14"/>
    <m/>
    <m/>
    <x v="35"/>
    <n v="0"/>
    <n v="245.52"/>
    <n v="0"/>
    <x v="27"/>
    <n v="30.69"/>
    <n v="960.6"/>
    <n v="960.6"/>
    <n v="0"/>
    <n v="960.6"/>
  </r>
  <r>
    <n v="1197"/>
    <s v="Barbara"/>
    <x v="37"/>
    <x v="2"/>
    <x v="10"/>
    <s v="Lager"/>
    <s v="Fandrich"/>
    <m/>
    <s v="Tarif"/>
    <n v="25"/>
    <s v="EG13"/>
    <s v="nd_36"/>
    <n v="4353.5"/>
    <n v="11"/>
    <m/>
    <x v="36"/>
    <n v="0"/>
    <n v="158.69999999999999"/>
    <n v="0"/>
    <x v="28"/>
    <n v="31.74"/>
    <n v="1203.9000000000001"/>
    <n v="1203.9000000000001"/>
    <n v="136.52000000000001"/>
    <n v="1340.42"/>
  </r>
  <r>
    <n v="1198"/>
    <s v="Anita"/>
    <x v="38"/>
    <x v="2"/>
    <x v="10"/>
    <s v="Lager"/>
    <s v="Fandrich"/>
    <m/>
    <s v="Tarif"/>
    <n v="25"/>
    <s v="EG07"/>
    <s v="fix"/>
    <n v="2294"/>
    <n v="12"/>
    <m/>
    <x v="37"/>
    <n v="4"/>
    <n v="84.38"/>
    <n v="337.52"/>
    <x v="29"/>
    <n v="16.88"/>
    <n v="1512.95"/>
    <n v="1850.47"/>
    <n v="362.97"/>
    <n v="2213.44"/>
  </r>
  <r>
    <n v="1199"/>
    <s v="Bernd"/>
    <x v="39"/>
    <x v="4"/>
    <x v="13"/>
    <s v="Einkauf"/>
    <s v="Aufdermauer"/>
    <m/>
    <s v="Tarif"/>
    <n v="40"/>
    <s v="EG12"/>
    <s v="bz_36"/>
    <n v="3311.5"/>
    <n v="12"/>
    <n v="221"/>
    <x v="38"/>
    <n v="2"/>
    <n v="205.04"/>
    <n v="410.08"/>
    <x v="30"/>
    <n v="25.63"/>
    <n v="2137.54"/>
    <n v="2547.62"/>
    <n v="288.89999999999998"/>
    <n v="2836.52"/>
  </r>
  <r>
    <n v="1200"/>
    <s v="Simone"/>
    <x v="40"/>
    <x v="1"/>
    <x v="1"/>
    <s v="Finanzen"/>
    <s v="Lahm"/>
    <m/>
    <s v="Tarif"/>
    <n v="35"/>
    <s v="EG12"/>
    <s v="bz_36"/>
    <n v="3311.5"/>
    <n v="12"/>
    <m/>
    <x v="39"/>
    <n v="5"/>
    <n v="170.52"/>
    <n v="852.6"/>
    <x v="1"/>
    <n v="24.36"/>
    <n v="0"/>
    <n v="852.6"/>
    <n v="123.94"/>
    <n v="976.54"/>
  </r>
  <r>
    <n v="1201"/>
    <s v="Adolf"/>
    <x v="41"/>
    <x v="2"/>
    <x v="2"/>
    <s v="Versuchswerkstatt Lager"/>
    <s v="Fandrich"/>
    <m/>
    <s v="Tarif"/>
    <n v="40"/>
    <s v="EG07"/>
    <s v="fix"/>
    <n v="2294"/>
    <n v="9"/>
    <m/>
    <x v="40"/>
    <n v="0"/>
    <n v="131.38999999999999"/>
    <n v="0"/>
    <x v="1"/>
    <n v="16.420000000000002"/>
    <n v="0"/>
    <n v="0"/>
    <n v="0"/>
    <n v="0"/>
  </r>
  <r>
    <n v="1203"/>
    <s v="Eberhard"/>
    <x v="42"/>
    <x v="1"/>
    <x v="1"/>
    <s v="Finanzen"/>
    <s v="Lahm"/>
    <m/>
    <s v="Tarif"/>
    <n v="40"/>
    <s v="EG13"/>
    <s v="nd_18"/>
    <n v="3918.5"/>
    <n v="11"/>
    <m/>
    <x v="41"/>
    <n v="7"/>
    <n v="228.55"/>
    <n v="1599.85"/>
    <x v="1"/>
    <n v="28.57"/>
    <n v="0"/>
    <n v="1599.85"/>
    <n v="181.42"/>
    <n v="1781.27"/>
  </r>
  <r>
    <n v="1204"/>
    <s v="Denise"/>
    <x v="43"/>
    <x v="0"/>
    <x v="0"/>
    <s v="Lager Waren"/>
    <s v="Jansen"/>
    <n v="60"/>
    <s v="Tarif"/>
    <n v="35"/>
    <s v="EG14"/>
    <s v="bz_12"/>
    <n v="4204.5"/>
    <n v="9"/>
    <m/>
    <x v="42"/>
    <n v="5"/>
    <n v="210.71"/>
    <n v="1053.55"/>
    <x v="31"/>
    <n v="30.1"/>
    <n v="1835.5"/>
    <n v="2889.05"/>
    <n v="327.62"/>
    <n v="3216.67"/>
  </r>
  <r>
    <n v="1206"/>
    <s v="Andreas"/>
    <x v="44"/>
    <x v="1"/>
    <x v="1"/>
    <s v="Finanzen"/>
    <s v="Lahm"/>
    <m/>
    <s v="Tarif"/>
    <n v="35"/>
    <s v="EG13"/>
    <s v="nd_36"/>
    <n v="4353.5"/>
    <n v="11"/>
    <n v="99"/>
    <x v="43"/>
    <n v="7"/>
    <n v="226.73"/>
    <n v="1587.11"/>
    <x v="1"/>
    <n v="32.39"/>
    <n v="0"/>
    <n v="1587.11"/>
    <n v="179.98"/>
    <n v="1767.09"/>
  </r>
  <r>
    <n v="1210"/>
    <s v="Doris"/>
    <x v="45"/>
    <x v="0"/>
    <x v="0"/>
    <s v="Lager Waren"/>
    <s v="Jansen"/>
    <m/>
    <s v="Tarif"/>
    <n v="16"/>
    <s v="EG05"/>
    <s v="fix"/>
    <n v="2167.5"/>
    <n v="11"/>
    <m/>
    <x v="44"/>
    <n v="4"/>
    <n v="50.57"/>
    <n v="202.28"/>
    <x v="1"/>
    <n v="15.8"/>
    <n v="0"/>
    <n v="202.28"/>
    <n v="39.68"/>
    <n v="241.96"/>
  </r>
  <r>
    <n v="1212"/>
    <s v="Bernd"/>
    <x v="46"/>
    <x v="8"/>
    <x v="14"/>
    <s v="Wickelung"/>
    <s v="Strauß"/>
    <m/>
    <s v="Tarif"/>
    <n v="35"/>
    <s v="EG09"/>
    <s v="fix"/>
    <n v="2608"/>
    <n v="10"/>
    <m/>
    <x v="3"/>
    <n v="0"/>
    <n v="131.9"/>
    <n v="0"/>
    <x v="32"/>
    <n v="18.84"/>
    <n v="289.38"/>
    <n v="289.38"/>
    <n v="56.76"/>
    <n v="346.14"/>
  </r>
  <r>
    <n v="1215"/>
    <s v="Bernd"/>
    <x v="47"/>
    <x v="2"/>
    <x v="15"/>
    <s v="Kantine"/>
    <s v="Fandrich"/>
    <m/>
    <s v="Tarif"/>
    <n v="40"/>
    <s v="EG03"/>
    <s v="fix"/>
    <n v="2091"/>
    <n v="12"/>
    <m/>
    <x v="45"/>
    <n v="2"/>
    <n v="123.06"/>
    <n v="246.12"/>
    <x v="33"/>
    <n v="15.38"/>
    <n v="363.43"/>
    <n v="609.54999999999995"/>
    <n v="119.56"/>
    <n v="729.11"/>
  </r>
  <r>
    <n v="1221"/>
    <s v="Clemens"/>
    <x v="48"/>
    <x v="2"/>
    <x v="15"/>
    <s v="Kantine"/>
    <s v="Fandrich"/>
    <m/>
    <s v="AT"/>
    <n v="40"/>
    <m/>
    <m/>
    <n v="1470"/>
    <m/>
    <m/>
    <x v="46"/>
    <n v="3"/>
    <n v="67.59"/>
    <n v="202.77"/>
    <x v="1"/>
    <n v="8.4499999999999993"/>
    <n v="0"/>
    <n v="202.77"/>
    <n v="39.770000000000003"/>
    <n v="242.54"/>
  </r>
  <r>
    <n v="1223"/>
    <s v="Christian"/>
    <x v="49"/>
    <x v="10"/>
    <x v="11"/>
    <s v="Geschäftsbereichsleitung"/>
    <s v="Friedrich"/>
    <m/>
    <s v="Tarif"/>
    <n v="40"/>
    <s v="EG11"/>
    <s v="fix"/>
    <n v="3213.5"/>
    <n v="12"/>
    <m/>
    <x v="47"/>
    <n v="4"/>
    <n v="189.12"/>
    <n v="756.48"/>
    <x v="34"/>
    <n v="23.64"/>
    <n v="2325.23"/>
    <n v="3081.71"/>
    <n v="488.33"/>
    <n v="3570.04"/>
  </r>
  <r>
    <n v="1224"/>
    <s v="Bernd"/>
    <x v="50"/>
    <x v="2"/>
    <x v="15"/>
    <s v="Kantine"/>
    <s v="Fandrich"/>
    <m/>
    <s v="AT"/>
    <n v="40"/>
    <m/>
    <m/>
    <n v="1344"/>
    <m/>
    <m/>
    <x v="48"/>
    <n v="9"/>
    <n v="61.79"/>
    <n v="556.11"/>
    <x v="35"/>
    <n v="7.72"/>
    <n v="639.52"/>
    <n v="1195.6300000000001"/>
    <n v="234.52"/>
    <n v="1430.15"/>
  </r>
  <r>
    <n v="1227"/>
    <s v="Carolin"/>
    <x v="51"/>
    <x v="3"/>
    <x v="3"/>
    <s v="Geschäftsleitung"/>
    <s v="Konrad"/>
    <m/>
    <s v="Tarif"/>
    <n v="40"/>
    <s v="EG02"/>
    <s v="fix"/>
    <n v="2066.5"/>
    <n v="8"/>
    <m/>
    <x v="49"/>
    <n v="2"/>
    <n v="117.27"/>
    <n v="234.54"/>
    <x v="1"/>
    <n v="14.66"/>
    <n v="0"/>
    <n v="234.54"/>
    <n v="46.01"/>
    <n v="280.55"/>
  </r>
  <r>
    <n v="1228"/>
    <s v="Birgit"/>
    <x v="52"/>
    <x v="2"/>
    <x v="10"/>
    <s v="Lager"/>
    <s v="Fandrich"/>
    <m/>
    <s v="Tarif"/>
    <n v="35"/>
    <s v="EG08"/>
    <s v="fix"/>
    <n v="2413"/>
    <n v="8"/>
    <n v="147"/>
    <x v="50"/>
    <n v="8"/>
    <n v="126.58"/>
    <n v="1012.64"/>
    <x v="36"/>
    <n v="18.079999999999998"/>
    <n v="1171.4000000000001"/>
    <n v="2184.04"/>
    <n v="428.4"/>
    <n v="2612.44"/>
  </r>
  <r>
    <n v="1229"/>
    <s v="Detlef"/>
    <x v="53"/>
    <x v="1"/>
    <x v="1"/>
    <s v="Finanzen"/>
    <s v="Lahm"/>
    <m/>
    <s v="Tarif"/>
    <n v="40"/>
    <s v="EG07"/>
    <s v="fix"/>
    <n v="2294"/>
    <n v="9"/>
    <n v="165"/>
    <x v="51"/>
    <n v="0"/>
    <n v="138.97"/>
    <n v="0"/>
    <x v="37"/>
    <n v="17.37"/>
    <n v="1052.27"/>
    <n v="1052.27"/>
    <n v="206.4"/>
    <n v="1258.67"/>
  </r>
  <r>
    <n v="1231"/>
    <s v="Dorothea"/>
    <x v="54"/>
    <x v="8"/>
    <x v="14"/>
    <s v="Wickelung"/>
    <s v="Strauß"/>
    <m/>
    <s v="Tarif"/>
    <n v="35"/>
    <s v="EG10"/>
    <s v="fix"/>
    <n v="2866.5"/>
    <n v="10"/>
    <m/>
    <x v="52"/>
    <n v="5"/>
    <n v="144.97"/>
    <n v="724.85"/>
    <x v="38"/>
    <n v="20.71"/>
    <n v="1511"/>
    <n v="2235.85"/>
    <n v="438.56"/>
    <n v="2674.41"/>
  </r>
  <r>
    <n v="1232"/>
    <s v="Christian"/>
    <x v="55"/>
    <x v="2"/>
    <x v="10"/>
    <s v="Lager"/>
    <s v="Fandrich"/>
    <m/>
    <s v="Tarif"/>
    <n v="35"/>
    <s v="EG09"/>
    <s v="fix"/>
    <n v="2608"/>
    <n v="11"/>
    <m/>
    <x v="53"/>
    <n v="10"/>
    <n v="133.1"/>
    <n v="1331"/>
    <x v="1"/>
    <n v="19.010000000000002"/>
    <n v="0"/>
    <n v="1331"/>
    <n v="261.08"/>
    <n v="1592.08"/>
  </r>
  <r>
    <n v="1233"/>
    <s v="Cornelius"/>
    <x v="56"/>
    <x v="4"/>
    <x v="13"/>
    <s v="Einkauf"/>
    <s v="Aufdermauer"/>
    <m/>
    <s v="Tarif"/>
    <n v="40"/>
    <s v="EG04"/>
    <s v="fix"/>
    <n v="2123.5"/>
    <n v="8"/>
    <n v="262"/>
    <x v="54"/>
    <n v="3"/>
    <n v="132.55000000000001"/>
    <n v="397.65"/>
    <x v="39"/>
    <n v="16.57"/>
    <n v="4.8099999999999996"/>
    <n v="402.46"/>
    <n v="78.94"/>
    <n v="481.4"/>
  </r>
  <r>
    <n v="1234"/>
    <s v="Bodo"/>
    <x v="57"/>
    <x v="11"/>
    <x v="16"/>
    <s v="Auftragslogistik"/>
    <s v="Lehmann"/>
    <m/>
    <s v="Tarif"/>
    <n v="40"/>
    <s v="EG11"/>
    <s v="fix"/>
    <n v="3213.5"/>
    <n v="12"/>
    <m/>
    <x v="47"/>
    <n v="0"/>
    <n v="189.12"/>
    <n v="0"/>
    <x v="40"/>
    <n v="23.64"/>
    <n v="579.65"/>
    <n v="579.65"/>
    <n v="113.7"/>
    <n v="693.35"/>
  </r>
  <r>
    <n v="1235"/>
    <s v="Dieter"/>
    <x v="58"/>
    <x v="2"/>
    <x v="10"/>
    <s v="Lager"/>
    <s v="Fandrich"/>
    <m/>
    <s v="Tarif"/>
    <n v="40"/>
    <s v="EG11"/>
    <s v="fix"/>
    <n v="3213.5"/>
    <n v="12"/>
    <m/>
    <x v="47"/>
    <n v="6"/>
    <n v="189.12"/>
    <n v="1134.72"/>
    <x v="41"/>
    <n v="23.64"/>
    <n v="1836.12"/>
    <n v="2970.84"/>
    <n v="475.76"/>
    <n v="3446.6"/>
  </r>
  <r>
    <n v="1236"/>
    <s v="Eberhard"/>
    <x v="59"/>
    <x v="8"/>
    <x v="14"/>
    <s v="Wickelung"/>
    <s v="Strauß"/>
    <m/>
    <s v="Tarif"/>
    <n v="35"/>
    <s v="EG12"/>
    <s v="bz_36"/>
    <n v="3311.5"/>
    <n v="8"/>
    <m/>
    <x v="55"/>
    <n v="7"/>
    <n v="164.43"/>
    <n v="1151.01"/>
    <x v="1"/>
    <n v="23.49"/>
    <n v="0"/>
    <n v="1151.01"/>
    <n v="225.77"/>
    <n v="1376.78"/>
  </r>
  <r>
    <n v="1238"/>
    <s v="Christoph"/>
    <x v="60"/>
    <x v="2"/>
    <x v="2"/>
    <s v="Versuchswerkstatt Lager"/>
    <s v="Fandrich"/>
    <m/>
    <s v="Tarif"/>
    <n v="40"/>
    <s v="EG13"/>
    <s v="nd_18"/>
    <n v="3918.5"/>
    <n v="12"/>
    <m/>
    <x v="56"/>
    <n v="9"/>
    <n v="230.61"/>
    <n v="2075.4899999999998"/>
    <x v="1"/>
    <n v="28.83"/>
    <n v="0"/>
    <n v="2075.4899999999998"/>
    <n v="235.36"/>
    <n v="2310.85"/>
  </r>
  <r>
    <n v="2004"/>
    <s v="Albrecht"/>
    <x v="61"/>
    <x v="7"/>
    <x v="7"/>
    <s v="Wickelei"/>
    <s v="Jeschke"/>
    <m/>
    <s v="Tarif"/>
    <n v="35"/>
    <s v="EG03"/>
    <s v="fix"/>
    <n v="2091"/>
    <n v="12"/>
    <m/>
    <x v="57"/>
    <n v="7"/>
    <n v="107.67"/>
    <n v="753.69"/>
    <x v="1"/>
    <n v="15.38"/>
    <n v="0"/>
    <n v="753.69"/>
    <n v="147.84"/>
    <n v="901.53"/>
  </r>
  <r>
    <n v="2017"/>
    <s v="Edgard"/>
    <x v="62"/>
    <x v="7"/>
    <x v="7"/>
    <s v="Wickelei"/>
    <s v="Jeschke"/>
    <m/>
    <s v="Tarif"/>
    <n v="35"/>
    <s v="EG05"/>
    <s v="fix"/>
    <n v="2167.5"/>
    <n v="10"/>
    <m/>
    <x v="58"/>
    <n v="2"/>
    <n v="109.62"/>
    <n v="219.24"/>
    <x v="1"/>
    <n v="15.66"/>
    <n v="0"/>
    <n v="219.24"/>
    <n v="43"/>
    <n v="262.24"/>
  </r>
  <r>
    <n v="2024"/>
    <s v="Anke"/>
    <x v="63"/>
    <x v="7"/>
    <x v="7"/>
    <s v="Wickelei"/>
    <s v="Jeschke"/>
    <m/>
    <s v="Tarif"/>
    <n v="35"/>
    <s v="EG13"/>
    <s v="bz_18"/>
    <n v="3701"/>
    <n v="9"/>
    <m/>
    <x v="59"/>
    <n v="3"/>
    <n v="185.48"/>
    <n v="556.44000000000005"/>
    <x v="42"/>
    <n v="26.5"/>
    <n v="1070.5999999999999"/>
    <n v="1627.04"/>
    <n v="184.51"/>
    <n v="1811.55"/>
  </r>
  <r>
    <n v="2055"/>
    <s v="Dieter"/>
    <x v="64"/>
    <x v="12"/>
    <x v="17"/>
    <s v="Forschung &amp; Entwicklung"/>
    <s v="Melillo"/>
    <m/>
    <s v="Tarif"/>
    <n v="35"/>
    <s v="EG14"/>
    <s v="nd_12"/>
    <n v="4467"/>
    <n v="8"/>
    <m/>
    <x v="60"/>
    <n v="1"/>
    <n v="221.81"/>
    <n v="221.81"/>
    <x v="1"/>
    <n v="31.69"/>
    <n v="0"/>
    <n v="221.81"/>
    <n v="25.15"/>
    <n v="246.96"/>
  </r>
  <r>
    <n v="2094"/>
    <s v="Christoph"/>
    <x v="65"/>
    <x v="13"/>
    <x v="18"/>
    <s v="Mechanische Fertigung"/>
    <s v="Götz"/>
    <m/>
    <s v="Tarif"/>
    <n v="35"/>
    <s v="EG13"/>
    <s v="nd_18"/>
    <n v="3918.5"/>
    <n v="10"/>
    <n v="166"/>
    <x v="61"/>
    <n v="2"/>
    <n v="205.81"/>
    <n v="411.62"/>
    <x v="1"/>
    <n v="29.4"/>
    <n v="0"/>
    <n v="411.62"/>
    <n v="46.68"/>
    <n v="458.3"/>
  </r>
  <r>
    <n v="2114"/>
    <s v="Bernd"/>
    <x v="66"/>
    <x v="7"/>
    <x v="7"/>
    <s v="Wickelei"/>
    <s v="Jeschke"/>
    <m/>
    <s v="Tarif"/>
    <n v="35"/>
    <s v="EG11"/>
    <s v="fix"/>
    <n v="3213.5"/>
    <n v="12"/>
    <m/>
    <x v="62"/>
    <n v="2"/>
    <n v="165.48"/>
    <n v="330.96"/>
    <x v="43"/>
    <n v="23.64"/>
    <n v="837.33"/>
    <n v="1168.29"/>
    <n v="229.16"/>
    <n v="1397.45"/>
  </r>
  <r>
    <n v="2115"/>
    <s v="Andreas"/>
    <x v="67"/>
    <x v="7"/>
    <x v="7"/>
    <s v="Wickelei"/>
    <s v="Jeschke"/>
    <m/>
    <s v="Tarif"/>
    <n v="35"/>
    <s v="EG13"/>
    <s v="nd_18"/>
    <n v="3918.5"/>
    <n v="10"/>
    <m/>
    <x v="63"/>
    <n v="8"/>
    <n v="198.18"/>
    <n v="1585.44"/>
    <x v="44"/>
    <n v="28.31"/>
    <n v="986.89"/>
    <n v="2572.33"/>
    <n v="291.7"/>
    <n v="2864.03"/>
  </r>
  <r>
    <n v="2117"/>
    <s v="Axel"/>
    <x v="68"/>
    <x v="7"/>
    <x v="7"/>
    <s v="Wickelei"/>
    <s v="Jeschke"/>
    <m/>
    <s v="Tarif"/>
    <n v="35"/>
    <s v="EG07"/>
    <s v="fix"/>
    <n v="2294"/>
    <n v="12"/>
    <m/>
    <x v="64"/>
    <n v="2"/>
    <n v="118.13"/>
    <n v="236.26"/>
    <x v="45"/>
    <n v="16.88"/>
    <n v="1693.57"/>
    <n v="1929.83"/>
    <n v="378.54"/>
    <n v="2308.37"/>
  </r>
  <r>
    <n v="2123"/>
    <s v="Jessica"/>
    <x v="69"/>
    <x v="7"/>
    <x v="7"/>
    <s v="Wickelei"/>
    <s v="Jeschke"/>
    <n v="50"/>
    <s v="Tarif"/>
    <n v="35"/>
    <s v="EG04"/>
    <s v="fix"/>
    <n v="2123.5"/>
    <n v="8"/>
    <n v="117"/>
    <x v="65"/>
    <n v="7"/>
    <n v="110.82"/>
    <n v="775.74"/>
    <x v="46"/>
    <n v="15.83"/>
    <n v="312.17"/>
    <n v="1087.9100000000001"/>
    <n v="213.39"/>
    <n v="1301.3"/>
  </r>
  <r>
    <n v="2145"/>
    <s v="Barbara"/>
    <x v="70"/>
    <x v="11"/>
    <x v="16"/>
    <s v="Auftragslogistik"/>
    <s v="Lehmann"/>
    <m/>
    <s v="Tarif"/>
    <n v="35"/>
    <s v="EG09"/>
    <s v="fix"/>
    <n v="2608"/>
    <n v="12"/>
    <m/>
    <x v="66"/>
    <n v="0"/>
    <n v="134.30000000000001"/>
    <n v="0"/>
    <x v="47"/>
    <n v="19.190000000000001"/>
    <n v="1877.36"/>
    <n v="1877.36"/>
    <n v="368.24"/>
    <n v="2245.6"/>
  </r>
  <r>
    <n v="2152"/>
    <s v="Armin"/>
    <x v="71"/>
    <x v="11"/>
    <x v="16"/>
    <s v="Auftragslogistik"/>
    <s v="Lehmann"/>
    <m/>
    <s v="Tarif"/>
    <n v="35"/>
    <s v="EG10"/>
    <s v="fix"/>
    <n v="2866.5"/>
    <n v="10"/>
    <m/>
    <x v="52"/>
    <n v="5"/>
    <n v="144.97"/>
    <n v="724.85"/>
    <x v="48"/>
    <n v="20.71"/>
    <n v="1404.97"/>
    <n v="2129.8200000000002"/>
    <n v="417.76"/>
    <n v="2547.58"/>
  </r>
  <r>
    <n v="2197"/>
    <s v="Dieter"/>
    <x v="72"/>
    <x v="7"/>
    <x v="7"/>
    <s v="Wickelei"/>
    <s v="Jeschke"/>
    <m/>
    <s v="Tarif"/>
    <n v="35"/>
    <s v="EG05"/>
    <s v="fix"/>
    <n v="2167.5"/>
    <n v="11"/>
    <m/>
    <x v="67"/>
    <n v="1"/>
    <n v="110.62"/>
    <n v="110.62"/>
    <x v="49"/>
    <n v="15.8"/>
    <n v="101.12"/>
    <n v="211.74"/>
    <n v="41.53"/>
    <n v="253.27"/>
  </r>
  <r>
    <n v="2203"/>
    <s v="Albert"/>
    <x v="73"/>
    <x v="7"/>
    <x v="7"/>
    <s v="Wickelei"/>
    <s v="Jeschke"/>
    <m/>
    <s v="Tarif"/>
    <n v="35"/>
    <s v="EG11"/>
    <s v="fix"/>
    <n v="3213.5"/>
    <n v="9"/>
    <n v="258"/>
    <x v="68"/>
    <n v="3"/>
    <n v="172.91"/>
    <n v="518.73"/>
    <x v="50"/>
    <n v="24.7"/>
    <n v="2153.1"/>
    <n v="2671.83"/>
    <n v="302.99"/>
    <n v="2974.82"/>
  </r>
  <r>
    <n v="2209"/>
    <s v="Julia"/>
    <x v="74"/>
    <x v="11"/>
    <x v="16"/>
    <s v="Auftragslogistik"/>
    <s v="Lehmann"/>
    <n v="50"/>
    <s v="Tarif"/>
    <n v="35"/>
    <s v="EG07"/>
    <s v="fix"/>
    <n v="2294"/>
    <n v="10"/>
    <m/>
    <x v="69"/>
    <n v="4"/>
    <n v="116.02"/>
    <n v="464.08"/>
    <x v="51"/>
    <n v="16.57"/>
    <n v="237.12"/>
    <n v="701.2"/>
    <n v="137.54"/>
    <n v="838.74"/>
  </r>
  <r>
    <n v="2219"/>
    <s v="Axel"/>
    <x v="75"/>
    <x v="1"/>
    <x v="1"/>
    <s v="Finanzen"/>
    <s v="Lahm"/>
    <m/>
    <s v="Tarif"/>
    <n v="35"/>
    <s v="EG02"/>
    <s v="fix"/>
    <n v="2066.5"/>
    <n v="9"/>
    <n v="295"/>
    <x v="70"/>
    <n v="9"/>
    <n v="117.13"/>
    <n v="1054.17"/>
    <x v="52"/>
    <n v="16.73"/>
    <n v="566.14"/>
    <n v="1620.31"/>
    <n v="317.82"/>
    <n v="1938.13"/>
  </r>
  <r>
    <n v="2234"/>
    <s v="Andreas"/>
    <x v="76"/>
    <x v="4"/>
    <x v="19"/>
    <s v="Vertrieb"/>
    <s v="Aufdermauer"/>
    <m/>
    <s v="Tarif"/>
    <n v="35"/>
    <s v="EG03"/>
    <s v="fix"/>
    <n v="2091"/>
    <n v="8"/>
    <n v="203"/>
    <x v="71"/>
    <n v="5"/>
    <n v="113.16"/>
    <n v="565.79999999999995"/>
    <x v="1"/>
    <n v="16.170000000000002"/>
    <n v="0"/>
    <n v="565.79999999999995"/>
    <n v="110.98"/>
    <n v="676.78"/>
  </r>
  <r>
    <n v="2239"/>
    <s v="Claus"/>
    <x v="77"/>
    <x v="4"/>
    <x v="20"/>
    <s v="Marketing"/>
    <s v="Aufdermauer"/>
    <m/>
    <s v="Tarif"/>
    <n v="35"/>
    <s v="EG13"/>
    <s v="nd_36"/>
    <n v="4353.5"/>
    <n v="10"/>
    <m/>
    <x v="72"/>
    <n v="2"/>
    <n v="220.18"/>
    <n v="440.36"/>
    <x v="53"/>
    <n v="31.45"/>
    <n v="455.4"/>
    <n v="895.76"/>
    <n v="101.58"/>
    <n v="997.34"/>
  </r>
  <r>
    <n v="2269"/>
    <s v="Bettina"/>
    <x v="78"/>
    <x v="11"/>
    <x v="16"/>
    <s v="Auftragslogistik"/>
    <s v="Lehmann"/>
    <m/>
    <s v="Tarif"/>
    <n v="35"/>
    <s v="EG07"/>
    <s v="fix"/>
    <n v="2294"/>
    <n v="10"/>
    <m/>
    <x v="69"/>
    <n v="6"/>
    <n v="116.02"/>
    <n v="696.12"/>
    <x v="1"/>
    <n v="16.57"/>
    <n v="0"/>
    <n v="696.12"/>
    <n v="136.54"/>
    <n v="832.66"/>
  </r>
  <r>
    <n v="2271"/>
    <s v="Egon"/>
    <x v="79"/>
    <x v="13"/>
    <x v="18"/>
    <s v="Mechanische Fertigung"/>
    <s v="Götz"/>
    <m/>
    <s v="Tarif"/>
    <n v="35"/>
    <s v="EG03"/>
    <s v="fix"/>
    <n v="2091"/>
    <n v="11"/>
    <m/>
    <x v="73"/>
    <n v="4"/>
    <n v="106.71"/>
    <n v="426.84"/>
    <x v="54"/>
    <n v="15.24"/>
    <n v="195.53"/>
    <n v="622.37"/>
    <n v="122.08"/>
    <n v="744.45"/>
  </r>
  <r>
    <n v="2341"/>
    <s v="Eckart"/>
    <x v="80"/>
    <x v="5"/>
    <x v="5"/>
    <s v="EDV"/>
    <s v="Hansen"/>
    <n v="50"/>
    <s v="Tarif"/>
    <n v="35"/>
    <s v="EG04"/>
    <s v="fix"/>
    <n v="2123.5"/>
    <n v="8"/>
    <n v="64"/>
    <x v="74"/>
    <n v="8"/>
    <n v="108.39"/>
    <n v="867.12"/>
    <x v="1"/>
    <n v="15.48"/>
    <n v="0"/>
    <n v="867.12"/>
    <n v="170.09"/>
    <n v="1037.21"/>
  </r>
  <r>
    <n v="2342"/>
    <s v="Christof"/>
    <x v="81"/>
    <x v="11"/>
    <x v="16"/>
    <s v="Auftragslogistik"/>
    <s v="Lehmann"/>
    <m/>
    <s v="Tarif"/>
    <n v="35"/>
    <s v="EG04"/>
    <s v="fix"/>
    <n v="2123.5"/>
    <n v="11"/>
    <m/>
    <x v="75"/>
    <n v="7"/>
    <n v="108.37"/>
    <n v="758.59"/>
    <x v="55"/>
    <n v="15.48"/>
    <n v="396.6"/>
    <n v="1155.19"/>
    <n v="226.59"/>
    <n v="1381.78"/>
  </r>
  <r>
    <n v="2372"/>
    <s v="Anna"/>
    <x v="82"/>
    <x v="11"/>
    <x v="16"/>
    <s v="Auftragslogistik"/>
    <s v="Lehmann"/>
    <m/>
    <s v="Tarif"/>
    <n v="35"/>
    <s v="EG14"/>
    <s v="nd_36"/>
    <n v="5256.5"/>
    <n v="12"/>
    <m/>
    <x v="76"/>
    <n v="1"/>
    <n v="270.68"/>
    <n v="270.68"/>
    <x v="56"/>
    <n v="38.67"/>
    <n v="3769.16"/>
    <n v="4039.8399999999997"/>
    <n v="0"/>
    <n v="4039.84"/>
  </r>
  <r>
    <n v="2389"/>
    <s v="Andreas"/>
    <x v="83"/>
    <x v="7"/>
    <x v="7"/>
    <s v="Wickelei"/>
    <s v="Jeschke"/>
    <m/>
    <s v="Tarif"/>
    <n v="35"/>
    <s v="EG07"/>
    <s v="fix"/>
    <n v="2294"/>
    <n v="9"/>
    <m/>
    <x v="77"/>
    <n v="3"/>
    <n v="114.96"/>
    <n v="344.88"/>
    <x v="57"/>
    <n v="16.420000000000002"/>
    <n v="78"/>
    <n v="422.88"/>
    <n v="82.95"/>
    <n v="505.83"/>
  </r>
  <r>
    <n v="2399"/>
    <s v="Albert"/>
    <x v="84"/>
    <x v="11"/>
    <x v="16"/>
    <s v="Auftragslogistik"/>
    <s v="Lehmann"/>
    <m/>
    <s v="Tarif"/>
    <n v="35"/>
    <s v="EG09"/>
    <s v="fix"/>
    <n v="2608"/>
    <n v="9"/>
    <m/>
    <x v="0"/>
    <n v="3"/>
    <n v="130.69999999999999"/>
    <n v="392.1"/>
    <x v="1"/>
    <n v="18.670000000000002"/>
    <n v="0"/>
    <n v="392.1"/>
    <n v="76.91"/>
    <n v="469.01"/>
  </r>
  <r>
    <n v="2401"/>
    <s v="Christian"/>
    <x v="85"/>
    <x v="5"/>
    <x v="12"/>
    <s v="EDV"/>
    <s v="Kunze"/>
    <m/>
    <s v="Tarif"/>
    <n v="35"/>
    <s v="EG01"/>
    <s v="fix"/>
    <n v="2042"/>
    <n v="11"/>
    <n v="56"/>
    <x v="78"/>
    <n v="7"/>
    <n v="106.79"/>
    <n v="747.53"/>
    <x v="58"/>
    <n v="15.26"/>
    <n v="921.09"/>
    <n v="1668.62"/>
    <n v="327.3"/>
    <n v="1995.92"/>
  </r>
  <r>
    <n v="2429"/>
    <s v="Annabel"/>
    <x v="86"/>
    <x v="11"/>
    <x v="16"/>
    <s v="Auftragslogistik"/>
    <s v="Lehmann"/>
    <m/>
    <s v="Tarif"/>
    <n v="35"/>
    <s v="EG10"/>
    <s v="fix"/>
    <n v="2866.5"/>
    <n v="11"/>
    <n v="223"/>
    <x v="79"/>
    <n v="9"/>
    <n v="156.54"/>
    <n v="1408.86"/>
    <x v="59"/>
    <n v="22.36"/>
    <n v="1346.07"/>
    <n v="2754.93"/>
    <n v="540.38"/>
    <n v="3295.31"/>
  </r>
  <r>
    <n v="2430"/>
    <s v="Diether"/>
    <x v="87"/>
    <x v="11"/>
    <x v="16"/>
    <s v="Auftragslogistik"/>
    <s v="Lehmann"/>
    <m/>
    <s v="Tarif"/>
    <n v="35"/>
    <s v="EG05"/>
    <s v="fix"/>
    <n v="2167.5"/>
    <n v="9"/>
    <m/>
    <x v="80"/>
    <n v="1"/>
    <n v="108.62"/>
    <n v="108.62"/>
    <x v="60"/>
    <n v="15.52"/>
    <n v="446.51"/>
    <n v="555.13"/>
    <n v="108.89"/>
    <n v="664.02"/>
  </r>
  <r>
    <n v="2444"/>
    <s v="Bernhard"/>
    <x v="88"/>
    <x v="11"/>
    <x v="16"/>
    <s v="Auftragslogistik"/>
    <s v="Lehmann"/>
    <m/>
    <s v="Tarif"/>
    <n v="35"/>
    <s v="EG04"/>
    <s v="fix"/>
    <n v="2123.5"/>
    <n v="9"/>
    <n v="208"/>
    <x v="81"/>
    <n v="0"/>
    <n v="115.98"/>
    <n v="0"/>
    <x v="1"/>
    <n v="16.57"/>
    <n v="0"/>
    <n v="0"/>
    <n v="0"/>
    <n v="0"/>
  </r>
  <r>
    <n v="2446"/>
    <s v="Detlev"/>
    <x v="89"/>
    <x v="6"/>
    <x v="6"/>
    <s v="Personal"/>
    <s v="Paatz"/>
    <m/>
    <s v="Azubi"/>
    <n v="35"/>
    <s v="Ausbildungsvergütung"/>
    <s v="AJ2"/>
    <n v="861.4"/>
    <m/>
    <m/>
    <x v="82"/>
    <n v="3"/>
    <n v="39.6"/>
    <n v="118.8"/>
    <x v="61"/>
    <n v="5.66"/>
    <n v="514.72"/>
    <n v="633.52"/>
    <n v="124.26"/>
    <n v="757.78"/>
  </r>
  <r>
    <n v="2449"/>
    <s v="Arno"/>
    <x v="90"/>
    <x v="11"/>
    <x v="16"/>
    <s v="Auftragslogistik"/>
    <s v="Lehmann"/>
    <m/>
    <s v="Tarif"/>
    <n v="35"/>
    <s v="EG14"/>
    <s v="nd_36"/>
    <n v="5256.5"/>
    <n v="10"/>
    <m/>
    <x v="83"/>
    <n v="9"/>
    <n v="265.85000000000002"/>
    <n v="2392.65"/>
    <x v="62"/>
    <n v="37.979999999999997"/>
    <n v="1874.31"/>
    <n v="4266.96"/>
    <n v="0"/>
    <n v="4266.96"/>
  </r>
  <r>
    <n v="2452"/>
    <s v="Edmond"/>
    <x v="91"/>
    <x v="7"/>
    <x v="7"/>
    <s v="Wickelei"/>
    <s v="Jeschke"/>
    <m/>
    <s v="Tarif"/>
    <n v="40"/>
    <s v="EG06"/>
    <s v="fix"/>
    <n v="2224"/>
    <n v="10"/>
    <m/>
    <x v="84"/>
    <n v="0"/>
    <n v="128.55000000000001"/>
    <n v="0"/>
    <x v="63"/>
    <n v="16.07"/>
    <n v="587.04"/>
    <n v="587.04"/>
    <n v="115.15"/>
    <n v="702.19"/>
  </r>
  <r>
    <n v="2461"/>
    <s v="Alexander"/>
    <x v="92"/>
    <x v="5"/>
    <x v="12"/>
    <s v="EDV"/>
    <s v="Kunze"/>
    <m/>
    <s v="Tarif"/>
    <n v="35"/>
    <s v="EG01"/>
    <s v="fix"/>
    <n v="2042"/>
    <n v="10"/>
    <n v="66"/>
    <x v="85"/>
    <n v="7"/>
    <n v="106.31"/>
    <n v="744.17"/>
    <x v="64"/>
    <n v="15.19"/>
    <n v="1366.04"/>
    <n v="2110.21"/>
    <n v="413.92"/>
    <n v="2524.13"/>
  </r>
  <r>
    <n v="2462"/>
    <s v="Fiederike"/>
    <x v="93"/>
    <x v="7"/>
    <x v="7"/>
    <s v="Wickelei"/>
    <s v="Jeschke"/>
    <m/>
    <s v="Tarif"/>
    <n v="35"/>
    <s v="EG01"/>
    <s v="fix"/>
    <n v="2042"/>
    <n v="10"/>
    <n v="199"/>
    <x v="86"/>
    <n v="7"/>
    <n v="112.42"/>
    <n v="786.94"/>
    <x v="65"/>
    <n v="16.059999999999999"/>
    <n v="1081.48"/>
    <n v="1868.42"/>
    <n v="366.49"/>
    <n v="2234.91"/>
  </r>
  <r>
    <n v="2477"/>
    <s v="Daniel"/>
    <x v="94"/>
    <x v="11"/>
    <x v="16"/>
    <s v="Auftragslogistik"/>
    <s v="Lehmann"/>
    <m/>
    <s v="Tarif"/>
    <n v="35"/>
    <s v="EG05"/>
    <s v="fix"/>
    <n v="2167.5"/>
    <n v="12"/>
    <n v="189"/>
    <x v="87"/>
    <n v="7"/>
    <n v="120.3"/>
    <n v="842.1"/>
    <x v="66"/>
    <n v="17.190000000000001"/>
    <n v="1354.92"/>
    <n v="2197.02"/>
    <n v="430.95"/>
    <n v="2627.97"/>
  </r>
  <r>
    <n v="2492"/>
    <s v="Dietrich"/>
    <x v="94"/>
    <x v="7"/>
    <x v="7"/>
    <s v="Wickelei"/>
    <s v="Jeschke"/>
    <m/>
    <s v="Tarif"/>
    <n v="35"/>
    <s v="EG13"/>
    <s v="nd_36"/>
    <n v="4353.5"/>
    <n v="10"/>
    <m/>
    <x v="72"/>
    <n v="2"/>
    <n v="220.18"/>
    <n v="440.36"/>
    <x v="1"/>
    <n v="31.45"/>
    <n v="0"/>
    <n v="440.36"/>
    <n v="49.94"/>
    <n v="490.3"/>
  </r>
  <r>
    <n v="2506"/>
    <s v="Bernd"/>
    <x v="95"/>
    <x v="7"/>
    <x v="7"/>
    <s v="Wickelei"/>
    <s v="Jeschke"/>
    <m/>
    <s v="Tarif"/>
    <n v="35"/>
    <s v="EG11"/>
    <s v="fix"/>
    <n v="3213.5"/>
    <n v="8"/>
    <m/>
    <x v="88"/>
    <n v="10"/>
    <n v="159.57"/>
    <n v="1595.7"/>
    <x v="67"/>
    <n v="22.8"/>
    <n v="1312.82"/>
    <n v="2908.52"/>
    <n v="570.51"/>
    <n v="3479.03"/>
  </r>
  <r>
    <n v="2522"/>
    <s v="Bärbel"/>
    <x v="96"/>
    <x v="11"/>
    <x v="16"/>
    <s v="Auftragslogistik"/>
    <s v="Lehmann"/>
    <m/>
    <s v="Tarif"/>
    <n v="35"/>
    <s v="EG11"/>
    <s v="fix"/>
    <n v="3213.5"/>
    <n v="8"/>
    <m/>
    <x v="88"/>
    <n v="3"/>
    <n v="159.57"/>
    <n v="478.71"/>
    <x v="1"/>
    <n v="22.8"/>
    <n v="0"/>
    <n v="478.71"/>
    <n v="93.9"/>
    <n v="572.61"/>
  </r>
  <r>
    <n v="2528"/>
    <s v="Dirk"/>
    <x v="97"/>
    <x v="7"/>
    <x v="7"/>
    <s v="Wickelei"/>
    <s v="Jeschke"/>
    <m/>
    <s v="Tarif"/>
    <n v="40"/>
    <s v="EG02"/>
    <s v="fix"/>
    <n v="2066.5"/>
    <n v="8"/>
    <m/>
    <x v="49"/>
    <n v="2"/>
    <n v="117.27"/>
    <n v="234.54"/>
    <x v="1"/>
    <n v="14.66"/>
    <n v="0"/>
    <n v="234.54"/>
    <n v="46.01"/>
    <n v="280.55"/>
  </r>
  <r>
    <n v="2531"/>
    <s v="Dieter"/>
    <x v="98"/>
    <x v="6"/>
    <x v="6"/>
    <s v="Personal"/>
    <s v="Paatz"/>
    <m/>
    <s v="Tarif"/>
    <n v="35"/>
    <s v="EG05"/>
    <s v="fix"/>
    <n v="2167.5"/>
    <n v="11"/>
    <n v="170"/>
    <x v="89"/>
    <n v="5"/>
    <n v="118.43"/>
    <n v="592.15"/>
    <x v="68"/>
    <n v="16.920000000000002"/>
    <n v="1351.23"/>
    <n v="1943.38"/>
    <n v="381.19"/>
    <n v="2324.5700000000002"/>
  </r>
  <r>
    <n v="2532"/>
    <s v="Ulrike"/>
    <x v="99"/>
    <x v="11"/>
    <x v="16"/>
    <s v="Auftragslogistik"/>
    <s v="Lehmann"/>
    <m/>
    <s v="Tarif"/>
    <n v="35"/>
    <s v="EG10"/>
    <s v="fix"/>
    <n v="2866.5"/>
    <n v="8"/>
    <m/>
    <x v="90"/>
    <n v="6"/>
    <n v="142.34"/>
    <n v="854.04"/>
    <x v="69"/>
    <n v="20.329999999999998"/>
    <n v="1831.94"/>
    <n v="2685.98"/>
    <n v="526.85"/>
    <n v="3212.83"/>
  </r>
  <r>
    <n v="2535"/>
    <s v="Alf"/>
    <x v="100"/>
    <x v="7"/>
    <x v="7"/>
    <s v="Wickelei"/>
    <s v="Jeschke"/>
    <m/>
    <s v="Tarif"/>
    <n v="35"/>
    <s v="EG01"/>
    <s v="fix"/>
    <n v="2042"/>
    <n v="10"/>
    <n v="164"/>
    <x v="91"/>
    <n v="10"/>
    <n v="110.81"/>
    <n v="1108.0999999999999"/>
    <x v="70"/>
    <n v="15.83"/>
    <n v="445.46"/>
    <n v="1553.56"/>
    <n v="304.73"/>
    <n v="1858.29"/>
  </r>
  <r>
    <n v="2539"/>
    <s v="Bernd"/>
    <x v="101"/>
    <x v="11"/>
    <x v="16"/>
    <s v="Auftragslogistik"/>
    <s v="Lehmann"/>
    <m/>
    <s v="Tarif"/>
    <n v="35"/>
    <s v="EG14"/>
    <s v="nd_36"/>
    <n v="5256.5"/>
    <n v="8"/>
    <n v="86"/>
    <x v="92"/>
    <n v="3"/>
    <n v="264.97000000000003"/>
    <n v="794.91"/>
    <x v="71"/>
    <n v="37.85"/>
    <n v="927.7"/>
    <n v="1722.6100000000001"/>
    <n v="0"/>
    <n v="1722.61"/>
  </r>
  <r>
    <n v="2541"/>
    <s v="Bernd"/>
    <x v="102"/>
    <x v="11"/>
    <x v="16"/>
    <s v="Auftragslogistik"/>
    <s v="Lehmann"/>
    <m/>
    <s v="Tarif"/>
    <n v="35"/>
    <s v="EG08"/>
    <s v="fix"/>
    <n v="2413"/>
    <n v="11"/>
    <m/>
    <x v="93"/>
    <n v="9"/>
    <n v="123.15"/>
    <n v="1108.3499999999999"/>
    <x v="72"/>
    <n v="17.59"/>
    <n v="992.43"/>
    <n v="2100.7799999999997"/>
    <n v="412.07"/>
    <n v="2512.85"/>
  </r>
  <r>
    <n v="2545"/>
    <s v="Alfred"/>
    <x v="103"/>
    <x v="11"/>
    <x v="16"/>
    <s v="Auftragslogistik"/>
    <s v="Lehmann"/>
    <m/>
    <s v="Tarif"/>
    <n v="35"/>
    <s v="EG01"/>
    <s v="fix"/>
    <n v="2042"/>
    <n v="8"/>
    <n v="244"/>
    <x v="94"/>
    <n v="6"/>
    <n v="112.61"/>
    <n v="675.66"/>
    <x v="73"/>
    <n v="16.09"/>
    <n v="421.56"/>
    <n v="1097.22"/>
    <n v="215.22"/>
    <n v="1312.44"/>
  </r>
  <r>
    <n v="2550"/>
    <s v="Anton"/>
    <x v="104"/>
    <x v="7"/>
    <x v="7"/>
    <s v="Wickelei"/>
    <s v="Jeschke"/>
    <m/>
    <s v="Tarif"/>
    <n v="35"/>
    <s v="EG01"/>
    <s v="fix"/>
    <n v="2042"/>
    <n v="10"/>
    <n v="101"/>
    <x v="95"/>
    <n v="5"/>
    <n v="107.92"/>
    <n v="539.6"/>
    <x v="1"/>
    <n v="15.42"/>
    <n v="0"/>
    <n v="539.6"/>
    <n v="105.84"/>
    <n v="645.44000000000005"/>
  </r>
  <r>
    <n v="2551"/>
    <s v="Alois"/>
    <x v="105"/>
    <x v="4"/>
    <x v="19"/>
    <s v="Vertrieb"/>
    <s v="Aufdermauer"/>
    <m/>
    <s v="Tarif"/>
    <n v="35"/>
    <s v="EG05"/>
    <s v="fix"/>
    <n v="2167.5"/>
    <n v="9"/>
    <m/>
    <x v="80"/>
    <n v="10"/>
    <n v="108.62"/>
    <n v="1086.2"/>
    <x v="74"/>
    <n v="15.52"/>
    <n v="22.35"/>
    <n v="1108.55"/>
    <n v="217.44"/>
    <n v="1325.99"/>
  </r>
  <r>
    <n v="2560"/>
    <s v="Janina"/>
    <x v="106"/>
    <x v="6"/>
    <x v="6"/>
    <s v="Personal"/>
    <s v="Paatz"/>
    <m/>
    <s v="Azubi"/>
    <n v="35"/>
    <s v="Ausbildungsvergütung"/>
    <s v="AJ3"/>
    <n v="922.1"/>
    <m/>
    <m/>
    <x v="96"/>
    <n v="5"/>
    <n v="42.4"/>
    <n v="212"/>
    <x v="75"/>
    <n v="6.06"/>
    <n v="377.36"/>
    <n v="589.36"/>
    <n v="115.6"/>
    <n v="704.96"/>
  </r>
  <r>
    <n v="2564"/>
    <s v="Dieter"/>
    <x v="107"/>
    <x v="11"/>
    <x v="16"/>
    <s v="Auftragslogistik"/>
    <s v="Lehmann"/>
    <m/>
    <s v="Tarif"/>
    <n v="35"/>
    <s v="EG09"/>
    <s v="fix"/>
    <n v="2608"/>
    <n v="12"/>
    <m/>
    <x v="66"/>
    <n v="1"/>
    <n v="134.30000000000001"/>
    <n v="134.30000000000001"/>
    <x v="76"/>
    <n v="19.190000000000001"/>
    <n v="280.75"/>
    <n v="415.05"/>
    <n v="81.41"/>
    <n v="496.46"/>
  </r>
  <r>
    <n v="2567"/>
    <s v="Christian"/>
    <x v="108"/>
    <x v="11"/>
    <x v="16"/>
    <s v="Auftragslogistik"/>
    <s v="Lehmann"/>
    <m/>
    <s v="Tarif"/>
    <n v="35"/>
    <s v="EG04"/>
    <s v="fix"/>
    <n v="2123.5"/>
    <n v="11"/>
    <m/>
    <x v="75"/>
    <n v="0"/>
    <n v="108.37"/>
    <n v="0"/>
    <x v="1"/>
    <n v="15.48"/>
    <n v="0"/>
    <n v="0"/>
    <n v="0"/>
    <n v="0"/>
  </r>
  <r>
    <n v="2570"/>
    <s v="Dieter"/>
    <x v="108"/>
    <x v="11"/>
    <x v="16"/>
    <s v="Auftragslogistik"/>
    <s v="Lehmann"/>
    <m/>
    <s v="Tarif"/>
    <n v="35"/>
    <s v="EG04"/>
    <s v="fix"/>
    <n v="2123.5"/>
    <n v="8"/>
    <n v="136"/>
    <x v="97"/>
    <n v="9"/>
    <n v="111.7"/>
    <n v="1005.3"/>
    <x v="1"/>
    <n v="15.96"/>
    <n v="0"/>
    <n v="1005.3"/>
    <n v="197.19"/>
    <n v="1202.49"/>
  </r>
  <r>
    <n v="2593"/>
    <s v="Bernd"/>
    <x v="109"/>
    <x v="5"/>
    <x v="12"/>
    <s v="EDV"/>
    <s v="Kunze"/>
    <m/>
    <s v="Tarif"/>
    <n v="35"/>
    <s v="EG07"/>
    <s v="fix"/>
    <n v="2294"/>
    <n v="11"/>
    <m/>
    <x v="98"/>
    <n v="7"/>
    <n v="117.07"/>
    <n v="819.49"/>
    <x v="77"/>
    <n v="16.72"/>
    <n v="1136.29"/>
    <n v="1955.78"/>
    <n v="383.63"/>
    <n v="2339.41"/>
  </r>
  <r>
    <n v="2596"/>
    <s v="Ansgar"/>
    <x v="110"/>
    <x v="12"/>
    <x v="17"/>
    <s v="Forschung &amp; Entwicklung"/>
    <s v="Melillo"/>
    <m/>
    <s v="Tarif"/>
    <n v="35"/>
    <s v="EG14"/>
    <s v="nd_36"/>
    <n v="5256.5"/>
    <n v="8"/>
    <m/>
    <x v="99"/>
    <n v="7"/>
    <n v="261.01"/>
    <n v="1827.07"/>
    <x v="1"/>
    <n v="37.29"/>
    <n v="0"/>
    <n v="1827.07"/>
    <n v="0"/>
    <n v="1827.07"/>
  </r>
  <r>
    <n v="2602"/>
    <s v="Elke"/>
    <x v="111"/>
    <x v="6"/>
    <x v="6"/>
    <s v="Personal"/>
    <s v="Paatz"/>
    <m/>
    <s v="Tarif"/>
    <n v="35"/>
    <s v="EG12"/>
    <s v="nd_36"/>
    <n v="3679"/>
    <n v="10"/>
    <m/>
    <x v="32"/>
    <n v="0"/>
    <n v="186.06"/>
    <n v="0"/>
    <x v="78"/>
    <n v="26.58"/>
    <n v="725.63"/>
    <n v="725.63"/>
    <n v="82.29"/>
    <n v="807.92"/>
  </r>
  <r>
    <n v="2604"/>
    <s v="Annemarie"/>
    <x v="112"/>
    <x v="11"/>
    <x v="16"/>
    <s v="Auftragslogistik"/>
    <s v="Lehmann"/>
    <m/>
    <s v="Tarif"/>
    <n v="35"/>
    <s v="EG08"/>
    <s v="fix"/>
    <n v="2413"/>
    <n v="9"/>
    <m/>
    <x v="100"/>
    <n v="6"/>
    <n v="120.93"/>
    <n v="725.58"/>
    <x v="79"/>
    <n v="17.28"/>
    <n v="984.1"/>
    <n v="1709.68"/>
    <n v="335.35"/>
    <n v="2045.03"/>
  </r>
  <r>
    <n v="2605"/>
    <s v="Dorothea"/>
    <x v="113"/>
    <x v="11"/>
    <x v="16"/>
    <s v="Auftragslogistik"/>
    <s v="Lehmann"/>
    <m/>
    <s v="Tarif"/>
    <n v="35"/>
    <s v="EG03"/>
    <s v="fix"/>
    <n v="2091"/>
    <n v="11"/>
    <m/>
    <x v="73"/>
    <n v="8"/>
    <n v="106.71"/>
    <n v="853.68"/>
    <x v="1"/>
    <n v="15.24"/>
    <n v="0"/>
    <n v="853.68"/>
    <n v="167.45"/>
    <n v="1021.13"/>
  </r>
  <r>
    <n v="2608"/>
    <s v="Bernhard"/>
    <x v="114"/>
    <x v="11"/>
    <x v="16"/>
    <s v="Auftragslogistik"/>
    <s v="Lehmann"/>
    <m/>
    <s v="Tarif"/>
    <n v="35"/>
    <s v="EG07"/>
    <s v="fix"/>
    <n v="2294"/>
    <n v="9"/>
    <n v="111"/>
    <x v="101"/>
    <n v="4"/>
    <n v="120.07"/>
    <n v="480.28"/>
    <x v="80"/>
    <n v="17.149999999999999"/>
    <n v="520.85"/>
    <n v="1001.13"/>
    <n v="196.37"/>
    <n v="1197.5"/>
  </r>
  <r>
    <n v="2621"/>
    <s v="Dieter"/>
    <x v="115"/>
    <x v="11"/>
    <x v="16"/>
    <s v="Auftragslogistik"/>
    <s v="Lehmann"/>
    <m/>
    <s v="Tarif"/>
    <n v="35"/>
    <s v="EG11"/>
    <s v="fix"/>
    <n v="3213.5"/>
    <n v="11"/>
    <m/>
    <x v="102"/>
    <n v="2"/>
    <n v="164"/>
    <n v="328"/>
    <x v="81"/>
    <n v="23.43"/>
    <n v="1519.2"/>
    <n v="1847.2"/>
    <n v="362.33"/>
    <n v="2209.5300000000002"/>
  </r>
  <r>
    <n v="2624"/>
    <s v="Dieter"/>
    <x v="116"/>
    <x v="6"/>
    <x v="6"/>
    <s v="Personal"/>
    <s v="Paatz"/>
    <m/>
    <s v="Tarif"/>
    <n v="35"/>
    <s v="EG09"/>
    <s v="fix"/>
    <n v="2608"/>
    <n v="12"/>
    <m/>
    <x v="66"/>
    <n v="7"/>
    <n v="134.30000000000001"/>
    <n v="940.1"/>
    <x v="1"/>
    <n v="19.190000000000001"/>
    <n v="0"/>
    <n v="940.1"/>
    <n v="184.4"/>
    <n v="1124.5"/>
  </r>
  <r>
    <n v="2644"/>
    <s v="Christoph"/>
    <x v="117"/>
    <x v="11"/>
    <x v="16"/>
    <s v="Auftragslogistik"/>
    <s v="Lehmann"/>
    <m/>
    <s v="Tarif"/>
    <n v="35"/>
    <s v="EG02"/>
    <s v="fix"/>
    <n v="2066.5"/>
    <n v="10"/>
    <m/>
    <x v="103"/>
    <n v="4"/>
    <n v="104.51"/>
    <n v="418.04"/>
    <x v="82"/>
    <n v="14.93"/>
    <n v="21.35"/>
    <n v="439.39000000000004"/>
    <n v="86.19"/>
    <n v="525.58000000000004"/>
  </r>
  <r>
    <n v="2675"/>
    <s v="Bernd"/>
    <x v="118"/>
    <x v="13"/>
    <x v="18"/>
    <s v="Mechanische Fertigung"/>
    <s v="Götz"/>
    <m/>
    <s v="Tarif"/>
    <n v="35"/>
    <s v="EG09"/>
    <s v="fix"/>
    <n v="2608"/>
    <n v="10"/>
    <m/>
    <x v="3"/>
    <n v="2"/>
    <n v="131.9"/>
    <n v="263.8"/>
    <x v="83"/>
    <n v="18.84"/>
    <n v="676.54"/>
    <n v="940.33999999999992"/>
    <n v="184.45"/>
    <n v="1124.79"/>
  </r>
  <r>
    <n v="2679"/>
    <s v="Christof"/>
    <x v="119"/>
    <x v="5"/>
    <x v="12"/>
    <s v="EDV"/>
    <s v="Kunze"/>
    <m/>
    <s v="Tarif"/>
    <n v="35"/>
    <s v="EG01"/>
    <s v="fix"/>
    <n v="2042"/>
    <n v="10"/>
    <n v="124"/>
    <x v="104"/>
    <n v="10"/>
    <n v="108.97"/>
    <n v="1089.7"/>
    <x v="84"/>
    <n v="15.57"/>
    <n v="1346.81"/>
    <n v="2436.5100000000002"/>
    <n v="477.92"/>
    <n v="2914.43"/>
  </r>
  <r>
    <n v="2688"/>
    <s v="Antonia"/>
    <x v="120"/>
    <x v="11"/>
    <x v="16"/>
    <s v="Auftragslogistik"/>
    <s v="Lehmann"/>
    <m/>
    <s v="Tarif"/>
    <n v="35"/>
    <s v="EG02"/>
    <s v="fix"/>
    <n v="2066.5"/>
    <n v="11"/>
    <n v="136"/>
    <x v="105"/>
    <n v="4"/>
    <n v="111.72"/>
    <n v="446.88"/>
    <x v="1"/>
    <n v="15.96"/>
    <n v="0"/>
    <n v="446.88"/>
    <n v="87.66"/>
    <n v="534.54"/>
  </r>
  <r>
    <n v="2689"/>
    <s v="Bernhard"/>
    <x v="121"/>
    <x v="12"/>
    <x v="17"/>
    <s v="Forschung &amp; Entwicklung"/>
    <s v="Melillo"/>
    <m/>
    <s v="Tarif"/>
    <n v="35"/>
    <s v="EG14"/>
    <s v="nd_24"/>
    <n v="4730"/>
    <n v="11"/>
    <m/>
    <x v="106"/>
    <n v="8"/>
    <n v="241.39"/>
    <n v="1931.12"/>
    <x v="85"/>
    <n v="34.479999999999997"/>
    <n v="2472.91"/>
    <n v="4404.03"/>
    <n v="321.69"/>
    <n v="4725.72"/>
  </r>
  <r>
    <n v="2695"/>
    <s v="Andreas"/>
    <x v="122"/>
    <x v="4"/>
    <x v="19"/>
    <s v="Vertrieb"/>
    <s v="Aufdermauer"/>
    <m/>
    <s v="Tarif"/>
    <n v="35"/>
    <s v="EG13"/>
    <s v="nd_36"/>
    <n v="4353.5"/>
    <n v="10"/>
    <n v="80"/>
    <x v="107"/>
    <n v="2"/>
    <n v="223.86"/>
    <n v="447.72"/>
    <x v="86"/>
    <n v="31.98"/>
    <n v="1243.06"/>
    <n v="1690.78"/>
    <n v="191.73"/>
    <n v="1882.51"/>
  </r>
  <r>
    <n v="2717"/>
    <s v="Bernhard"/>
    <x v="123"/>
    <x v="6"/>
    <x v="6"/>
    <s v="Personal"/>
    <s v="Paatz"/>
    <m/>
    <s v="Azubi"/>
    <n v="35"/>
    <s v="Ausbildungsvergütung"/>
    <s v="AJ1"/>
    <n v="820.55"/>
    <m/>
    <m/>
    <x v="108"/>
    <n v="6"/>
    <n v="37.729999999999997"/>
    <n v="226.38"/>
    <x v="87"/>
    <n v="5.39"/>
    <n v="315.20999999999998"/>
    <n v="541.58999999999992"/>
    <n v="106.23"/>
    <n v="647.82000000000005"/>
  </r>
  <r>
    <n v="2735"/>
    <s v="Alexandra"/>
    <x v="124"/>
    <x v="7"/>
    <x v="7"/>
    <s v="Wickelei"/>
    <s v="Jeschke"/>
    <m/>
    <s v="Tarif"/>
    <n v="35"/>
    <s v="EG10"/>
    <s v="fix"/>
    <n v="2866.5"/>
    <n v="10"/>
    <m/>
    <x v="52"/>
    <n v="0"/>
    <n v="144.97"/>
    <n v="0"/>
    <x v="88"/>
    <n v="20.71"/>
    <n v="1273.46"/>
    <n v="1273.46"/>
    <n v="249.79"/>
    <n v="1523.25"/>
  </r>
  <r>
    <n v="2763"/>
    <s v="Daniel"/>
    <x v="125"/>
    <x v="12"/>
    <x v="17"/>
    <s v="Forschung &amp; Entwicklung"/>
    <s v="Melillo"/>
    <m/>
    <s v="Tarif"/>
    <n v="35"/>
    <s v="EG14"/>
    <s v="nd_36"/>
    <n v="5256.5"/>
    <n v="11"/>
    <m/>
    <x v="109"/>
    <n v="6"/>
    <n v="268.26"/>
    <n v="1609.56"/>
    <x v="89"/>
    <n v="38.32"/>
    <n v="2838.75"/>
    <n v="4448.3099999999995"/>
    <n v="0"/>
    <n v="4448.3100000000004"/>
  </r>
  <r>
    <n v="2767"/>
    <s v="Dieter"/>
    <x v="126"/>
    <x v="11"/>
    <x v="16"/>
    <s v="Auftragslogistik"/>
    <s v="Lehmann"/>
    <m/>
    <s v="Tarif"/>
    <n v="35"/>
    <s v="EG13"/>
    <s v="nd_36"/>
    <n v="4353.5"/>
    <n v="10"/>
    <m/>
    <x v="72"/>
    <n v="0"/>
    <n v="220.18"/>
    <n v="0"/>
    <x v="90"/>
    <n v="31.45"/>
    <n v="3139.34"/>
    <n v="3139.34"/>
    <n v="356"/>
    <n v="3495.34"/>
  </r>
  <r>
    <n v="2769"/>
    <s v="Bernhard"/>
    <x v="127"/>
    <x v="4"/>
    <x v="19"/>
    <s v="Vertrieb"/>
    <s v="Aufdermauer"/>
    <m/>
    <s v="Tarif"/>
    <n v="35"/>
    <s v="EG05"/>
    <s v="fix"/>
    <n v="2167.5"/>
    <n v="9"/>
    <m/>
    <x v="80"/>
    <n v="9"/>
    <n v="108.62"/>
    <n v="977.58"/>
    <x v="1"/>
    <n v="15.52"/>
    <n v="0"/>
    <n v="977.58"/>
    <n v="191.75"/>
    <n v="1169.33"/>
  </r>
  <r>
    <n v="2770"/>
    <s v="Bernhard"/>
    <x v="128"/>
    <x v="12"/>
    <x v="17"/>
    <s v="Forschung &amp; Entwicklung"/>
    <s v="Melillo"/>
    <m/>
    <s v="Tarif"/>
    <n v="35"/>
    <s v="EG11"/>
    <s v="fix"/>
    <n v="3213.5"/>
    <n v="12"/>
    <m/>
    <x v="62"/>
    <n v="1"/>
    <n v="165.48"/>
    <n v="165.48"/>
    <x v="91"/>
    <n v="23.64"/>
    <n v="990.52"/>
    <n v="1156"/>
    <n v="226.75"/>
    <n v="1382.75"/>
  </r>
  <r>
    <n v="2791"/>
    <s v="Brigitte"/>
    <x v="129"/>
    <x v="11"/>
    <x v="16"/>
    <s v="Auftragslogistik"/>
    <s v="Lehmann"/>
    <m/>
    <s v="Tarif"/>
    <n v="35"/>
    <s v="EG10"/>
    <s v="fix"/>
    <n v="2866.5"/>
    <n v="11"/>
    <m/>
    <x v="33"/>
    <n v="2"/>
    <n v="146.29"/>
    <n v="292.58"/>
    <x v="92"/>
    <n v="20.9"/>
    <n v="1816"/>
    <n v="2108.58"/>
    <n v="413.6"/>
    <n v="2522.1799999999998"/>
  </r>
  <r>
    <n v="2848"/>
    <s v="Dieter"/>
    <x v="130"/>
    <x v="13"/>
    <x v="18"/>
    <s v="Mechanische Fertigung"/>
    <s v="Götz"/>
    <m/>
    <s v="Tarif"/>
    <n v="35"/>
    <s v="EG13"/>
    <s v="nd_36"/>
    <n v="4353.5"/>
    <n v="12"/>
    <m/>
    <x v="110"/>
    <n v="2"/>
    <n v="224.18"/>
    <n v="448.36"/>
    <x v="93"/>
    <n v="32.03"/>
    <n v="1313.23"/>
    <n v="1761.5900000000001"/>
    <n v="199.76"/>
    <n v="1961.35"/>
  </r>
  <r>
    <n v="2874"/>
    <s v="Dieter"/>
    <x v="131"/>
    <x v="11"/>
    <x v="16"/>
    <s v="Auftragslogistik"/>
    <s v="Lehmann"/>
    <m/>
    <s v="Tarif"/>
    <n v="35"/>
    <s v="EG07"/>
    <s v="fix"/>
    <n v="2294"/>
    <n v="11"/>
    <m/>
    <x v="98"/>
    <n v="6"/>
    <n v="117.07"/>
    <n v="702.42"/>
    <x v="94"/>
    <n v="16.72"/>
    <n v="1105.3599999999999"/>
    <n v="1807.7799999999997"/>
    <n v="354.6"/>
    <n v="2162.38"/>
  </r>
  <r>
    <n v="2969"/>
    <s v="Bernd"/>
    <x v="132"/>
    <x v="7"/>
    <x v="7"/>
    <s v="Wickelei"/>
    <s v="Jeschke"/>
    <m/>
    <s v="Tarif"/>
    <n v="35"/>
    <s v="EG02"/>
    <s v="fix"/>
    <n v="2066.5"/>
    <n v="8"/>
    <n v="87"/>
    <x v="111"/>
    <n v="0"/>
    <n v="106.61"/>
    <n v="0"/>
    <x v="95"/>
    <n v="15.23"/>
    <n v="241.09"/>
    <n v="241.09"/>
    <n v="47.29"/>
    <n v="288.38"/>
  </r>
  <r>
    <n v="2990"/>
    <s v="Bernd"/>
    <x v="133"/>
    <x v="7"/>
    <x v="7"/>
    <s v="Wickelei"/>
    <s v="Jeschke"/>
    <m/>
    <s v="Tarif"/>
    <n v="35"/>
    <s v="EG02"/>
    <s v="fix"/>
    <n v="2066.5"/>
    <n v="11"/>
    <m/>
    <x v="112"/>
    <n v="0"/>
    <n v="105.46"/>
    <n v="0"/>
    <x v="96"/>
    <n v="15.07"/>
    <n v="1339.12"/>
    <n v="1339.12"/>
    <n v="262.67"/>
    <n v="1601.79"/>
  </r>
  <r>
    <n v="3037"/>
    <s v="Anton"/>
    <x v="134"/>
    <x v="7"/>
    <x v="7"/>
    <s v="Wickelei"/>
    <s v="Jeschke"/>
    <m/>
    <s v="Tarif"/>
    <n v="35"/>
    <s v="EG01"/>
    <s v="fix"/>
    <n v="2042"/>
    <n v="12"/>
    <n v="249"/>
    <x v="113"/>
    <n v="4"/>
    <n v="116.6"/>
    <n v="466.4"/>
    <x v="15"/>
    <n v="16.66"/>
    <n v="1179.3599999999999"/>
    <n v="1645.7599999999998"/>
    <n v="322.82"/>
    <n v="1968.58"/>
  </r>
  <r>
    <n v="3041"/>
    <s v="Bodo"/>
    <x v="135"/>
    <x v="7"/>
    <x v="7"/>
    <s v="Wickelei"/>
    <s v="Jeschke"/>
    <m/>
    <s v="Tarif"/>
    <n v="35"/>
    <s v="EG12"/>
    <s v="nd_36"/>
    <n v="3679"/>
    <n v="8"/>
    <m/>
    <x v="114"/>
    <n v="8"/>
    <n v="182.68"/>
    <n v="1461.44"/>
    <x v="97"/>
    <n v="26.1"/>
    <n v="1480.65"/>
    <n v="2942.09"/>
    <n v="333.63"/>
    <n v="3275.72"/>
  </r>
  <r>
    <n v="3044"/>
    <s v="Burkhard"/>
    <x v="136"/>
    <x v="7"/>
    <x v="7"/>
    <s v="Wickelei"/>
    <s v="Jeschke"/>
    <m/>
    <s v="Tarif"/>
    <n v="40"/>
    <s v="EG02"/>
    <s v="fix"/>
    <n v="2066.5"/>
    <n v="8"/>
    <m/>
    <x v="49"/>
    <n v="5"/>
    <n v="117.27"/>
    <n v="586.35"/>
    <x v="1"/>
    <n v="14.66"/>
    <n v="0"/>
    <n v="586.35"/>
    <n v="115.01"/>
    <n v="701.36"/>
  </r>
  <r>
    <n v="3052"/>
    <s v="Dieter"/>
    <x v="137"/>
    <x v="7"/>
    <x v="7"/>
    <s v="Wickelei"/>
    <s v="Jeschke"/>
    <m/>
    <s v="Tarif"/>
    <n v="35"/>
    <s v="EG01"/>
    <s v="fix"/>
    <n v="2042"/>
    <n v="9"/>
    <n v="200"/>
    <x v="115"/>
    <n v="5"/>
    <n v="111.53"/>
    <n v="557.65"/>
    <x v="98"/>
    <n v="15.93"/>
    <n v="1598.1"/>
    <n v="2155.75"/>
    <n v="422.85"/>
    <n v="2578.6"/>
  </r>
  <r>
    <n v="3053"/>
    <s v="Anna"/>
    <x v="138"/>
    <x v="7"/>
    <x v="7"/>
    <s v="Wickelei"/>
    <s v="Jeschke"/>
    <m/>
    <s v="Tarif"/>
    <n v="35"/>
    <s v="EG08"/>
    <s v="fix"/>
    <n v="2413"/>
    <n v="8"/>
    <m/>
    <x v="116"/>
    <n v="9"/>
    <n v="119.82"/>
    <n v="1078.3800000000001"/>
    <x v="99"/>
    <n v="17.12"/>
    <n v="1507.93"/>
    <n v="2586.3100000000004"/>
    <n v="507.3"/>
    <n v="3093.61"/>
  </r>
  <r>
    <n v="3054"/>
    <s v="Bernd"/>
    <x v="139"/>
    <x v="7"/>
    <x v="7"/>
    <s v="Wickelei"/>
    <s v="Jeschke"/>
    <m/>
    <s v="Tarif"/>
    <n v="35"/>
    <s v="EG11"/>
    <s v="fix"/>
    <n v="3213.5"/>
    <n v="8"/>
    <m/>
    <x v="88"/>
    <n v="1"/>
    <n v="159.57"/>
    <n v="159.57"/>
    <x v="100"/>
    <n v="22.8"/>
    <n v="1704.76"/>
    <n v="1864.33"/>
    <n v="365.69"/>
    <n v="2230.02"/>
  </r>
  <r>
    <n v="3055"/>
    <s v="Bernd"/>
    <x v="140"/>
    <x v="3"/>
    <x v="3"/>
    <s v="Geschäftsleitung"/>
    <s v="Konrad"/>
    <m/>
    <s v="Tarif"/>
    <n v="40"/>
    <s v="EG09"/>
    <s v="fix"/>
    <n v="2608"/>
    <n v="9"/>
    <m/>
    <x v="117"/>
    <n v="1"/>
    <n v="149.37"/>
    <n v="149.37"/>
    <x v="1"/>
    <n v="18.670000000000002"/>
    <n v="0"/>
    <n v="149.37"/>
    <n v="29.3"/>
    <n v="178.67"/>
  </r>
  <r>
    <n v="3056"/>
    <s v="Dieter"/>
    <x v="141"/>
    <x v="7"/>
    <x v="7"/>
    <s v="Wickelei"/>
    <s v="Jeschke"/>
    <m/>
    <s v="Tarif"/>
    <n v="35"/>
    <s v="EG02"/>
    <s v="fix"/>
    <n v="2066.5"/>
    <n v="10"/>
    <n v="100"/>
    <x v="118"/>
    <n v="4"/>
    <n v="109.11"/>
    <n v="436.44"/>
    <x v="101"/>
    <n v="15.59"/>
    <n v="516.65"/>
    <n v="953.08999999999992"/>
    <n v="186.95"/>
    <n v="1140.04"/>
  </r>
  <r>
    <n v="3057"/>
    <s v="Christian"/>
    <x v="142"/>
    <x v="7"/>
    <x v="7"/>
    <s v="Wickelei"/>
    <s v="Jeschke"/>
    <m/>
    <s v="Tarif"/>
    <n v="35"/>
    <s v="EG06"/>
    <s v="fix"/>
    <n v="2224"/>
    <n v="10"/>
    <m/>
    <x v="17"/>
    <n v="9"/>
    <n v="112.48"/>
    <n v="1012.32"/>
    <x v="102"/>
    <n v="16.07"/>
    <n v="433.25"/>
    <n v="1445.5700000000002"/>
    <n v="283.55"/>
    <n v="1729.12"/>
  </r>
  <r>
    <n v="3062"/>
    <s v="Andreas"/>
    <x v="143"/>
    <x v="9"/>
    <x v="9"/>
    <s v="Versuchswerkstatt"/>
    <s v="Jülich"/>
    <m/>
    <s v="Tarif"/>
    <n v="35"/>
    <s v="EG07"/>
    <s v="fix"/>
    <n v="2294"/>
    <n v="11"/>
    <m/>
    <x v="98"/>
    <n v="4"/>
    <n v="117.07"/>
    <n v="468.28"/>
    <x v="103"/>
    <n v="16.72"/>
    <n v="1222.57"/>
    <n v="1690.85"/>
    <n v="331.66"/>
    <n v="2022.51"/>
  </r>
  <r>
    <n v="3063"/>
    <s v="Arno"/>
    <x v="143"/>
    <x v="7"/>
    <x v="7"/>
    <s v="Wickelei"/>
    <s v="Jeschke"/>
    <m/>
    <s v="Tarif"/>
    <n v="35"/>
    <s v="EG04"/>
    <s v="fix"/>
    <n v="2123.5"/>
    <n v="10"/>
    <m/>
    <x v="119"/>
    <n v="9"/>
    <n v="107.4"/>
    <n v="966.6"/>
    <x v="104"/>
    <n v="15.34"/>
    <n v="465.57"/>
    <n v="1432.17"/>
    <n v="280.92"/>
    <n v="1713.09"/>
  </r>
  <r>
    <n v="3064"/>
    <s v="Bernhard"/>
    <x v="144"/>
    <x v="7"/>
    <x v="7"/>
    <s v="Wickelei"/>
    <s v="Jeschke"/>
    <m/>
    <s v="Tarif"/>
    <n v="35"/>
    <s v="EG08"/>
    <s v="fix"/>
    <n v="2413"/>
    <n v="10"/>
    <m/>
    <x v="120"/>
    <n v="6"/>
    <n v="122.04"/>
    <n v="732.24"/>
    <x v="105"/>
    <n v="17.43"/>
    <n v="1420.37"/>
    <n v="2152.6099999999997"/>
    <n v="422.23"/>
    <n v="2574.84"/>
  </r>
  <r>
    <n v="3065"/>
    <s v="Christoph"/>
    <x v="145"/>
    <x v="7"/>
    <x v="7"/>
    <s v="Wickelei"/>
    <s v="Jeschke"/>
    <m/>
    <s v="Tarif"/>
    <n v="35"/>
    <s v="EG01"/>
    <s v="fix"/>
    <n v="2042"/>
    <n v="8"/>
    <n v="168"/>
    <x v="121"/>
    <n v="7"/>
    <n v="109.12"/>
    <n v="763.84"/>
    <x v="106"/>
    <n v="15.59"/>
    <n v="440.26"/>
    <n v="1204.0999999999999"/>
    <n v="236.18"/>
    <n v="1440.28"/>
  </r>
  <r>
    <n v="3068"/>
    <s v="Maria"/>
    <x v="146"/>
    <x v="7"/>
    <x v="7"/>
    <s v="Wickelei"/>
    <s v="Jeschke"/>
    <m/>
    <s v="Tarif"/>
    <n v="35"/>
    <s v="EG11"/>
    <s v="fix"/>
    <n v="3213.5"/>
    <n v="11"/>
    <m/>
    <x v="102"/>
    <n v="1"/>
    <n v="164"/>
    <n v="164"/>
    <x v="107"/>
    <n v="23.43"/>
    <n v="618.32000000000005"/>
    <n v="782.32"/>
    <n v="153.44999999999999"/>
    <n v="935.77"/>
  </r>
  <r>
    <n v="3071"/>
    <s v="Dieter"/>
    <x v="147"/>
    <x v="11"/>
    <x v="16"/>
    <s v="Auftragslogistik"/>
    <s v="Lehmann"/>
    <m/>
    <s v="Tarif"/>
    <n v="35"/>
    <s v="EG10"/>
    <s v="fix"/>
    <n v="2866.5"/>
    <n v="11"/>
    <n v="127"/>
    <x v="122"/>
    <n v="5"/>
    <n v="152.13"/>
    <n v="760.65"/>
    <x v="108"/>
    <n v="21.73"/>
    <n v="510.22"/>
    <n v="1270.8699999999999"/>
    <n v="249.28"/>
    <n v="1520.15"/>
  </r>
  <r>
    <n v="3072"/>
    <s v="Dieter"/>
    <x v="148"/>
    <x v="12"/>
    <x v="17"/>
    <s v="Forschung &amp; Entwicklung"/>
    <s v="Melillo"/>
    <m/>
    <s v="Tarif"/>
    <n v="35"/>
    <s v="EG10"/>
    <s v="fix"/>
    <n v="2866.5"/>
    <n v="11"/>
    <n v="113"/>
    <x v="123"/>
    <n v="10"/>
    <n v="151.49"/>
    <n v="1514.9"/>
    <x v="109"/>
    <n v="21.64"/>
    <n v="2118.34"/>
    <n v="3633.2400000000002"/>
    <n v="712.66"/>
    <n v="4345.8999999999996"/>
  </r>
  <r>
    <n v="3073"/>
    <s v="Bernhard"/>
    <x v="149"/>
    <x v="12"/>
    <x v="17"/>
    <s v="Forschung &amp; Entwicklung"/>
    <s v="Melillo"/>
    <m/>
    <s v="Tarif"/>
    <n v="35"/>
    <s v="EG13"/>
    <s v="nd_18"/>
    <n v="3918.5"/>
    <n v="11"/>
    <n v="142"/>
    <x v="124"/>
    <n v="6"/>
    <n v="206.51"/>
    <n v="1239.06"/>
    <x v="110"/>
    <n v="29.5"/>
    <n v="1953.2"/>
    <n v="3192.26"/>
    <n v="362"/>
    <n v="3554.26"/>
  </r>
  <r>
    <n v="3074"/>
    <s v="Detlef"/>
    <x v="150"/>
    <x v="1"/>
    <x v="1"/>
    <s v="Finanzen"/>
    <s v="Lahm"/>
    <m/>
    <s v="AT"/>
    <n v="35"/>
    <m/>
    <m/>
    <n v="5280.02"/>
    <m/>
    <m/>
    <x v="125"/>
    <n v="2"/>
    <n v="242.76"/>
    <n v="485.52"/>
    <x v="111"/>
    <n v="34.68"/>
    <n v="1386.51"/>
    <n v="1872.03"/>
    <n v="64.77"/>
    <n v="1936.8"/>
  </r>
  <r>
    <n v="3075"/>
    <s v="Axel"/>
    <x v="151"/>
    <x v="11"/>
    <x v="16"/>
    <s v="Auftragslogistik"/>
    <s v="Lehmann"/>
    <m/>
    <s v="Tarif"/>
    <n v="35"/>
    <s v="EG14"/>
    <s v="nd_12"/>
    <n v="4467"/>
    <n v="8"/>
    <m/>
    <x v="60"/>
    <n v="9"/>
    <n v="221.81"/>
    <n v="1996.29"/>
    <x v="112"/>
    <n v="31.69"/>
    <n v="1447.28"/>
    <n v="3443.5699999999997"/>
    <n v="390.5"/>
    <n v="3834.07"/>
  </r>
  <r>
    <n v="3076"/>
    <s v="Axel"/>
    <x v="152"/>
    <x v="13"/>
    <x v="18"/>
    <s v="Mechanische Fertigung"/>
    <s v="Götz"/>
    <m/>
    <s v="Tarif"/>
    <n v="35"/>
    <s v="EG05"/>
    <s v="fix"/>
    <n v="2167.5"/>
    <n v="10"/>
    <m/>
    <x v="58"/>
    <n v="4"/>
    <n v="109.62"/>
    <n v="438.48"/>
    <x v="1"/>
    <n v="15.66"/>
    <n v="0"/>
    <n v="438.48"/>
    <n v="86.01"/>
    <n v="524.49"/>
  </r>
  <r>
    <n v="3078"/>
    <s v="Christoph"/>
    <x v="153"/>
    <x v="11"/>
    <x v="16"/>
    <s v="Auftragslogistik"/>
    <s v="Lehmann"/>
    <m/>
    <s v="Tarif"/>
    <n v="35"/>
    <s v="EG04"/>
    <s v="fix"/>
    <n v="2123.5"/>
    <n v="11"/>
    <n v="278"/>
    <x v="126"/>
    <n v="2"/>
    <n v="121.15"/>
    <n v="242.3"/>
    <x v="113"/>
    <n v="17.309999999999999"/>
    <n v="419.77"/>
    <n v="662.06999999999994"/>
    <n v="129.87"/>
    <n v="791.94"/>
  </r>
  <r>
    <n v="3079"/>
    <s v="Bernd"/>
    <x v="153"/>
    <x v="11"/>
    <x v="16"/>
    <s v="Auftragslogistik"/>
    <s v="Lehmann"/>
    <m/>
    <s v="Tarif"/>
    <n v="35"/>
    <s v="EG10"/>
    <s v="fix"/>
    <n v="2866.5"/>
    <n v="9"/>
    <m/>
    <x v="127"/>
    <n v="1"/>
    <n v="143.65"/>
    <n v="143.65"/>
    <x v="1"/>
    <n v="20.52"/>
    <n v="0"/>
    <n v="143.65"/>
    <n v="28.18"/>
    <n v="171.83"/>
  </r>
  <r>
    <n v="3083"/>
    <s v="Bernd"/>
    <x v="154"/>
    <x v="11"/>
    <x v="16"/>
    <s v="Auftragslogistik"/>
    <s v="Lehmann"/>
    <m/>
    <s v="Tarif"/>
    <n v="35"/>
    <s v="EG12"/>
    <s v="nd_36"/>
    <n v="3679"/>
    <n v="12"/>
    <m/>
    <x v="128"/>
    <n v="6"/>
    <n v="189.45"/>
    <n v="1136.7"/>
    <x v="114"/>
    <n v="27.06"/>
    <n v="2638.08"/>
    <n v="3774.7799999999997"/>
    <n v="428.06"/>
    <n v="4202.84"/>
  </r>
  <r>
    <n v="3084"/>
    <s v="Alfred"/>
    <x v="155"/>
    <x v="7"/>
    <x v="7"/>
    <s v="Wickelei"/>
    <s v="Jeschke"/>
    <m/>
    <s v="Tarif"/>
    <n v="35"/>
    <s v="EG11"/>
    <s v="fix"/>
    <n v="3213.5"/>
    <n v="10"/>
    <m/>
    <x v="129"/>
    <n v="0"/>
    <n v="162.52000000000001"/>
    <n v="0"/>
    <x v="1"/>
    <n v="23.22"/>
    <n v="0"/>
    <n v="0"/>
    <n v="0"/>
    <n v="0"/>
  </r>
  <r>
    <n v="3085"/>
    <s v="Brigitte"/>
    <x v="156"/>
    <x v="7"/>
    <x v="7"/>
    <s v="Wickelei"/>
    <s v="Jeschke"/>
    <m/>
    <s v="Tarif"/>
    <n v="35"/>
    <s v="EG06"/>
    <s v="fix"/>
    <n v="2224"/>
    <n v="11"/>
    <m/>
    <x v="130"/>
    <n v="6"/>
    <n v="113.5"/>
    <n v="681"/>
    <x v="1"/>
    <n v="16.21"/>
    <n v="0"/>
    <n v="681"/>
    <n v="133.58000000000001"/>
    <n v="814.58"/>
  </r>
  <r>
    <n v="3087"/>
    <s v="Bodo"/>
    <x v="156"/>
    <x v="4"/>
    <x v="20"/>
    <s v="Marketing"/>
    <s v="Aufdermauer"/>
    <m/>
    <s v="Tarif"/>
    <n v="35"/>
    <s v="EG11"/>
    <s v="fix"/>
    <n v="3213.5"/>
    <n v="11"/>
    <m/>
    <x v="102"/>
    <n v="6"/>
    <n v="164"/>
    <n v="984"/>
    <x v="115"/>
    <n v="23.43"/>
    <n v="1079.19"/>
    <n v="2063.19"/>
    <n v="404.69"/>
    <n v="2467.88"/>
  </r>
  <r>
    <n v="3090"/>
    <s v="Dieter"/>
    <x v="157"/>
    <x v="12"/>
    <x v="17"/>
    <s v="Forschung &amp; Entwicklung"/>
    <s v="Melillo"/>
    <m/>
    <s v="Tarif"/>
    <n v="35"/>
    <s v="EG11"/>
    <s v="fix"/>
    <n v="3213.5"/>
    <n v="9"/>
    <n v="100"/>
    <x v="131"/>
    <n v="8"/>
    <n v="165.64"/>
    <n v="1325.12"/>
    <x v="116"/>
    <n v="23.66"/>
    <n v="1194.83"/>
    <n v="2519.9499999999998"/>
    <n v="397.22"/>
    <n v="2917.17"/>
  </r>
  <r>
    <n v="3092"/>
    <s v="Ines"/>
    <x v="158"/>
    <x v="11"/>
    <x v="16"/>
    <s v="Auftragslogistik"/>
    <s v="Lehmann"/>
    <m/>
    <s v="Tarif"/>
    <n v="35"/>
    <s v="EG13"/>
    <s v="bz_18"/>
    <n v="3701"/>
    <n v="11"/>
    <m/>
    <x v="132"/>
    <n v="10"/>
    <n v="188.88"/>
    <n v="1888.8"/>
    <x v="117"/>
    <n v="26.98"/>
    <n v="2352.66"/>
    <n v="4241.46"/>
    <n v="480.98"/>
    <n v="4722.4399999999996"/>
  </r>
  <r>
    <n v="3093"/>
    <s v="Dieter"/>
    <x v="158"/>
    <x v="1"/>
    <x v="1"/>
    <s v="Finanzen"/>
    <s v="Lahm"/>
    <m/>
    <s v="Tarif"/>
    <n v="35"/>
    <s v="EG12"/>
    <s v="nd_36"/>
    <n v="3679"/>
    <n v="9"/>
    <n v="88"/>
    <x v="133"/>
    <n v="3"/>
    <n v="188.42"/>
    <n v="565.26"/>
    <x v="1"/>
    <n v="26.92"/>
    <n v="0"/>
    <n v="565.26"/>
    <n v="64.099999999999994"/>
    <n v="629.36"/>
  </r>
  <r>
    <n v="3095"/>
    <s v="Andreas"/>
    <x v="159"/>
    <x v="4"/>
    <x v="20"/>
    <s v="Marketing"/>
    <s v="Aufdermauer"/>
    <m/>
    <s v="Tarif"/>
    <n v="35"/>
    <s v="EG12"/>
    <s v="nd_36"/>
    <n v="3679"/>
    <n v="8"/>
    <m/>
    <x v="114"/>
    <n v="9"/>
    <n v="182.68"/>
    <n v="1644.12"/>
    <x v="1"/>
    <n v="26.1"/>
    <n v="0"/>
    <n v="1644.12"/>
    <n v="186.44"/>
    <n v="1830.56"/>
  </r>
  <r>
    <n v="3096"/>
    <s v="Andreas"/>
    <x v="160"/>
    <x v="4"/>
    <x v="20"/>
    <s v="Marketing"/>
    <s v="Aufdermauer"/>
    <m/>
    <s v="Tarif"/>
    <n v="35"/>
    <s v="EG11"/>
    <s v="fix"/>
    <n v="3213.5"/>
    <n v="8"/>
    <m/>
    <x v="88"/>
    <n v="5"/>
    <n v="159.57"/>
    <n v="797.85"/>
    <x v="1"/>
    <n v="22.8"/>
    <n v="0"/>
    <n v="797.85"/>
    <n v="156.5"/>
    <n v="954.35"/>
  </r>
  <r>
    <n v="3099"/>
    <s v="Adelhart"/>
    <x v="160"/>
    <x v="7"/>
    <x v="7"/>
    <s v="Wickelei"/>
    <s v="Jeschke"/>
    <m/>
    <s v="Tarif"/>
    <n v="35"/>
    <s v="EG13"/>
    <s v="nd_18"/>
    <n v="3918.5"/>
    <n v="11"/>
    <m/>
    <x v="134"/>
    <n v="10"/>
    <n v="199.98"/>
    <n v="1999.8"/>
    <x v="118"/>
    <n v="28.57"/>
    <n v="2786.43"/>
    <n v="4786.2299999999996"/>
    <n v="542.76"/>
    <n v="5328.99"/>
  </r>
  <r>
    <n v="3100"/>
    <s v="Dieter"/>
    <x v="161"/>
    <x v="7"/>
    <x v="7"/>
    <s v="Wickelei"/>
    <s v="Jeschke"/>
    <m/>
    <s v="Tarif"/>
    <n v="35"/>
    <s v="EG09"/>
    <s v="fix"/>
    <n v="2608"/>
    <n v="12"/>
    <m/>
    <x v="66"/>
    <n v="5"/>
    <n v="134.30000000000001"/>
    <n v="671.5"/>
    <x v="1"/>
    <n v="19.190000000000001"/>
    <n v="0"/>
    <n v="671.5"/>
    <n v="131.71"/>
    <n v="803.21"/>
  </r>
  <r>
    <n v="3101"/>
    <s v="Detlef"/>
    <x v="162"/>
    <x v="5"/>
    <x v="12"/>
    <s v="EDV"/>
    <s v="Kunze"/>
    <m/>
    <s v="Tarif"/>
    <n v="35"/>
    <s v="EG12"/>
    <s v="nd_36"/>
    <n v="3679"/>
    <n v="10"/>
    <m/>
    <x v="32"/>
    <n v="1"/>
    <n v="186.06"/>
    <n v="186.06"/>
    <x v="119"/>
    <n v="26.58"/>
    <n v="1140.81"/>
    <n v="1326.87"/>
    <n v="150.47"/>
    <n v="1477.34"/>
  </r>
  <r>
    <n v="3102"/>
    <s v="Andreas"/>
    <x v="162"/>
    <x v="12"/>
    <x v="17"/>
    <s v="Forschung &amp; Entwicklung"/>
    <s v="Melillo"/>
    <m/>
    <s v="Tarif"/>
    <n v="35"/>
    <s v="EG14"/>
    <s v="nd_24"/>
    <n v="4730"/>
    <n v="8"/>
    <n v="137"/>
    <x v="135"/>
    <n v="7"/>
    <n v="241.17"/>
    <n v="1688.19"/>
    <x v="1"/>
    <n v="34.450000000000003"/>
    <n v="0"/>
    <n v="1688.19"/>
    <n v="191.44"/>
    <n v="1879.63"/>
  </r>
  <r>
    <n v="3103"/>
    <s v="Claus"/>
    <x v="163"/>
    <x v="9"/>
    <x v="9"/>
    <s v="Versuchswerkstatt"/>
    <s v="Jülich"/>
    <m/>
    <s v="Tarif"/>
    <n v="35"/>
    <s v="EG09"/>
    <s v="fix"/>
    <n v="2608"/>
    <n v="9"/>
    <n v="237"/>
    <x v="136"/>
    <n v="0"/>
    <n v="141.6"/>
    <n v="0"/>
    <x v="1"/>
    <n v="20.23"/>
    <n v="0"/>
    <n v="0"/>
    <n v="0"/>
    <n v="0"/>
  </r>
  <r>
    <n v="3104"/>
    <s v="Alexander"/>
    <x v="164"/>
    <x v="4"/>
    <x v="4"/>
    <s v="Vertrieb"/>
    <s v="Aufdermauer"/>
    <m/>
    <s v="AT"/>
    <n v="40"/>
    <m/>
    <m/>
    <n v="5414.68"/>
    <m/>
    <m/>
    <x v="137"/>
    <n v="1"/>
    <n v="248.95"/>
    <n v="248.95"/>
    <x v="120"/>
    <n v="31.12"/>
    <n v="1396.98"/>
    <n v="1645.93"/>
    <n v="0"/>
    <n v="1645.93"/>
  </r>
  <r>
    <n v="3105"/>
    <s v="Bernd"/>
    <x v="165"/>
    <x v="12"/>
    <x v="17"/>
    <s v="Forschung &amp; Entwicklung"/>
    <s v="Melillo"/>
    <m/>
    <s v="Tarif"/>
    <n v="40"/>
    <s v="EG04"/>
    <s v="fix"/>
    <n v="2123.5"/>
    <n v="10"/>
    <m/>
    <x v="138"/>
    <n v="10"/>
    <n v="122.74"/>
    <n v="1227.4000000000001"/>
    <x v="121"/>
    <n v="15.34"/>
    <n v="912.42"/>
    <n v="2139.8200000000002"/>
    <n v="419.73"/>
    <n v="2559.5500000000002"/>
  </r>
  <r>
    <n v="3106"/>
    <s v="Edgar"/>
    <x v="165"/>
    <x v="11"/>
    <x v="16"/>
    <s v="Auftragslogistik"/>
    <s v="Lehmann"/>
    <m/>
    <s v="Tarif"/>
    <n v="35"/>
    <s v="EG12"/>
    <s v="nd_36"/>
    <n v="3679"/>
    <n v="10"/>
    <m/>
    <x v="32"/>
    <n v="0"/>
    <n v="186.06"/>
    <n v="0"/>
    <x v="122"/>
    <n v="26.58"/>
    <n v="1903.39"/>
    <n v="1903.39"/>
    <n v="215.84"/>
    <n v="2119.23"/>
  </r>
  <r>
    <n v="3108"/>
    <s v="Andreas"/>
    <x v="165"/>
    <x v="7"/>
    <x v="7"/>
    <s v="Wickelei"/>
    <s v="Jeschke"/>
    <m/>
    <s v="Tarif"/>
    <n v="35"/>
    <s v="EG06"/>
    <s v="fix"/>
    <n v="2224"/>
    <n v="10"/>
    <n v="222"/>
    <x v="139"/>
    <n v="10"/>
    <n v="122.69"/>
    <n v="1226.9000000000001"/>
    <x v="1"/>
    <n v="17.53"/>
    <n v="0"/>
    <n v="1226.9000000000001"/>
    <n v="240.66"/>
    <n v="1467.56"/>
  </r>
  <r>
    <n v="3111"/>
    <s v="Achim"/>
    <x v="166"/>
    <x v="1"/>
    <x v="1"/>
    <s v="Finanzen"/>
    <s v="Lahm"/>
    <m/>
    <s v="Tarif"/>
    <n v="35"/>
    <s v="EG04"/>
    <s v="fix"/>
    <n v="2123.5"/>
    <n v="12"/>
    <m/>
    <x v="140"/>
    <n v="0"/>
    <n v="109.35"/>
    <n v="0"/>
    <x v="123"/>
    <n v="15.62"/>
    <n v="895.81"/>
    <n v="895.81"/>
    <n v="175.71"/>
    <n v="1071.52"/>
  </r>
  <r>
    <n v="3112"/>
    <s v="Armin"/>
    <x v="167"/>
    <x v="4"/>
    <x v="20"/>
    <s v="Marketing"/>
    <s v="Aufdermauer"/>
    <m/>
    <s v="Tarif"/>
    <n v="35"/>
    <s v="EG01"/>
    <s v="fix"/>
    <n v="2042"/>
    <n v="9"/>
    <n v="104"/>
    <x v="141"/>
    <n v="7"/>
    <n v="107.12"/>
    <n v="749.84"/>
    <x v="124"/>
    <n v="15.3"/>
    <n v="710.69"/>
    <n v="1460.5300000000002"/>
    <n v="286.48"/>
    <n v="1747.01"/>
  </r>
  <r>
    <n v="3113"/>
    <s v="Sonja"/>
    <x v="168"/>
    <x v="7"/>
    <x v="7"/>
    <s v="Wickelei"/>
    <s v="Jeschke"/>
    <m/>
    <s v="Tarif"/>
    <n v="35"/>
    <s v="EG02"/>
    <s v="fix"/>
    <n v="2066.5"/>
    <n v="11"/>
    <m/>
    <x v="112"/>
    <n v="0"/>
    <n v="105.46"/>
    <n v="0"/>
    <x v="125"/>
    <n v="15.07"/>
    <n v="988.59"/>
    <n v="988.59"/>
    <n v="193.91"/>
    <n v="1182.5"/>
  </r>
  <r>
    <n v="3117"/>
    <s v="Christof"/>
    <x v="169"/>
    <x v="12"/>
    <x v="17"/>
    <s v="Forschung &amp; Entwicklung"/>
    <s v="Melillo"/>
    <m/>
    <s v="Tarif"/>
    <n v="35"/>
    <s v="EG03"/>
    <s v="fix"/>
    <n v="2091"/>
    <n v="12"/>
    <m/>
    <x v="57"/>
    <n v="0"/>
    <n v="107.67"/>
    <n v="0"/>
    <x v="126"/>
    <n v="15.38"/>
    <n v="834.06"/>
    <n v="834.06"/>
    <n v="163.6"/>
    <n v="997.66"/>
  </r>
  <r>
    <n v="3118"/>
    <s v="Bernd"/>
    <x v="170"/>
    <x v="4"/>
    <x v="4"/>
    <s v="Vertrieb"/>
    <s v="Aufdermauer"/>
    <m/>
    <s v="Tarif"/>
    <n v="35"/>
    <s v="EG04"/>
    <s v="fix"/>
    <n v="2123.5"/>
    <n v="10"/>
    <n v="254"/>
    <x v="142"/>
    <n v="0"/>
    <n v="119.07"/>
    <n v="0"/>
    <x v="127"/>
    <n v="17.010000000000002"/>
    <n v="728.37"/>
    <n v="728.37"/>
    <n v="142.87"/>
    <n v="871.24"/>
  </r>
  <r>
    <n v="3119"/>
    <s v="Egmont"/>
    <x v="171"/>
    <x v="7"/>
    <x v="7"/>
    <s v="Wickelei"/>
    <s v="Jeschke"/>
    <m/>
    <s v="Tarif"/>
    <n v="35"/>
    <s v="EG08"/>
    <s v="fix"/>
    <n v="2413"/>
    <n v="12"/>
    <m/>
    <x v="143"/>
    <n v="7"/>
    <n v="124.26"/>
    <n v="869.82"/>
    <x v="128"/>
    <n v="17.75"/>
    <n v="1096.24"/>
    <n v="1966.06"/>
    <n v="385.64"/>
    <n v="2351.6999999999998"/>
  </r>
  <r>
    <n v="3120"/>
    <s v="Armin"/>
    <x v="172"/>
    <x v="11"/>
    <x v="16"/>
    <s v="Auftragslogistik"/>
    <s v="Lehmann"/>
    <m/>
    <s v="Tarif"/>
    <n v="35"/>
    <s v="EG13"/>
    <s v="bz_18"/>
    <n v="3701"/>
    <n v="9"/>
    <m/>
    <x v="59"/>
    <n v="7"/>
    <n v="185.48"/>
    <n v="1298.3599999999999"/>
    <x v="1"/>
    <n v="26.5"/>
    <n v="0"/>
    <n v="1298.3599999999999"/>
    <n v="147.22999999999999"/>
    <n v="1445.59"/>
  </r>
  <r>
    <n v="3121"/>
    <s v="Alois"/>
    <x v="173"/>
    <x v="7"/>
    <x v="7"/>
    <s v="Wickelei"/>
    <s v="Jeschke"/>
    <m/>
    <s v="Tarif"/>
    <n v="35"/>
    <s v="EG03"/>
    <s v="fix"/>
    <n v="2091"/>
    <n v="8"/>
    <m/>
    <x v="144"/>
    <n v="8"/>
    <n v="103.83"/>
    <n v="830.64"/>
    <x v="129"/>
    <n v="14.83"/>
    <n v="248.11"/>
    <n v="1078.75"/>
    <n v="211.6"/>
    <n v="1290.3499999999999"/>
  </r>
  <r>
    <n v="3122"/>
    <s v="Claus"/>
    <x v="174"/>
    <x v="12"/>
    <x v="17"/>
    <s v="Forschung &amp; Entwicklung"/>
    <s v="Melillo"/>
    <m/>
    <s v="Tarif"/>
    <n v="35"/>
    <s v="EG11"/>
    <s v="fix"/>
    <n v="3213.5"/>
    <n v="12"/>
    <m/>
    <x v="62"/>
    <n v="1"/>
    <n v="165.48"/>
    <n v="165.48"/>
    <x v="130"/>
    <n v="23.64"/>
    <n v="1844.39"/>
    <n v="2009.8700000000001"/>
    <n v="366.78"/>
    <n v="2376.65"/>
  </r>
  <r>
    <n v="3123"/>
    <s v="Christoph"/>
    <x v="175"/>
    <x v="1"/>
    <x v="1"/>
    <s v="Finanzen"/>
    <s v="Lahm"/>
    <m/>
    <s v="Tarif"/>
    <n v="35"/>
    <s v="EG07"/>
    <s v="fix"/>
    <n v="2294"/>
    <n v="12"/>
    <m/>
    <x v="64"/>
    <n v="4"/>
    <n v="118.13"/>
    <n v="472.52"/>
    <x v="131"/>
    <n v="16.88"/>
    <n v="1125.05"/>
    <n v="1597.57"/>
    <n v="313.36"/>
    <n v="1910.93"/>
  </r>
  <r>
    <n v="3125"/>
    <s v="Julia"/>
    <x v="176"/>
    <x v="11"/>
    <x v="16"/>
    <s v="Auftragslogistik"/>
    <s v="Lehmann"/>
    <m/>
    <s v="Tarif"/>
    <n v="35"/>
    <s v="EG05"/>
    <s v="fix"/>
    <n v="2167.5"/>
    <n v="8"/>
    <m/>
    <x v="145"/>
    <n v="3"/>
    <n v="107.63"/>
    <n v="322.89"/>
    <x v="132"/>
    <n v="15.38"/>
    <n v="531.23"/>
    <n v="854.12"/>
    <n v="167.54"/>
    <n v="1021.66"/>
  </r>
  <r>
    <n v="3126"/>
    <s v="Bernd"/>
    <x v="177"/>
    <x v="7"/>
    <x v="7"/>
    <s v="Wickelei"/>
    <s v="Jeschke"/>
    <m/>
    <s v="Tarif"/>
    <n v="35"/>
    <s v="EG01"/>
    <s v="fix"/>
    <n v="2042"/>
    <n v="10"/>
    <n v="80"/>
    <x v="146"/>
    <n v="8"/>
    <n v="106.95"/>
    <n v="855.6"/>
    <x v="133"/>
    <n v="15.28"/>
    <n v="754.22"/>
    <n v="1609.8200000000002"/>
    <n v="315.77"/>
    <n v="1925.59"/>
  </r>
  <r>
    <n v="3128"/>
    <s v="Bruno"/>
    <x v="178"/>
    <x v="9"/>
    <x v="9"/>
    <s v="Versuchswerkstatt"/>
    <s v="Jülich"/>
    <m/>
    <s v="Tarif"/>
    <n v="35"/>
    <s v="EG11"/>
    <s v="fix"/>
    <n v="3213.5"/>
    <n v="12"/>
    <m/>
    <x v="62"/>
    <n v="5"/>
    <n v="165.48"/>
    <n v="827.4"/>
    <x v="134"/>
    <n v="23.64"/>
    <n v="522.44000000000005"/>
    <n v="1349.8400000000001"/>
    <n v="264.77"/>
    <n v="1614.61"/>
  </r>
  <r>
    <n v="3129"/>
    <s v="Edgar"/>
    <x v="179"/>
    <x v="8"/>
    <x v="14"/>
    <s v="Wickelung"/>
    <s v="Strauß"/>
    <m/>
    <s v="Tarif"/>
    <n v="35"/>
    <s v="EG06"/>
    <s v="fix"/>
    <n v="2224"/>
    <n v="9"/>
    <m/>
    <x v="27"/>
    <n v="4"/>
    <n v="111.46"/>
    <n v="445.84"/>
    <x v="1"/>
    <n v="15.92"/>
    <n v="0"/>
    <n v="445.84"/>
    <n v="87.45"/>
    <n v="533.29"/>
  </r>
  <r>
    <n v="3130"/>
    <s v="Alfred"/>
    <x v="180"/>
    <x v="8"/>
    <x v="14"/>
    <s v="Wickelung"/>
    <s v="Strauß"/>
    <m/>
    <s v="Tarif"/>
    <n v="35"/>
    <s v="EG10"/>
    <s v="fix"/>
    <n v="2866.5"/>
    <n v="11"/>
    <n v="143"/>
    <x v="147"/>
    <n v="9"/>
    <n v="152.87"/>
    <n v="1375.83"/>
    <x v="1"/>
    <n v="21.84"/>
    <n v="0"/>
    <n v="1375.83"/>
    <n v="269.87"/>
    <n v="1645.7"/>
  </r>
  <r>
    <n v="3131"/>
    <s v="Alfred"/>
    <x v="181"/>
    <x v="8"/>
    <x v="14"/>
    <s v="Wickelung"/>
    <s v="Strauß"/>
    <m/>
    <s v="Tarif"/>
    <n v="35"/>
    <s v="EG06"/>
    <s v="fix"/>
    <n v="2224"/>
    <n v="9"/>
    <n v="236"/>
    <x v="148"/>
    <n v="4"/>
    <n v="122.31"/>
    <n v="489.24"/>
    <x v="135"/>
    <n v="17.47"/>
    <n v="89.27"/>
    <n v="578.51"/>
    <n v="113.47"/>
    <n v="691.98"/>
  </r>
  <r>
    <n v="3132"/>
    <s v="Dieter"/>
    <x v="182"/>
    <x v="7"/>
    <x v="7"/>
    <s v="Wickelei"/>
    <s v="Jeschke"/>
    <m/>
    <s v="Tarif"/>
    <n v="35"/>
    <s v="EG01"/>
    <s v="fix"/>
    <n v="2042"/>
    <n v="11"/>
    <n v="211"/>
    <x v="149"/>
    <n v="3"/>
    <n v="113.91"/>
    <n v="341.73"/>
    <x v="136"/>
    <n v="16.27"/>
    <n v="1374.33"/>
    <n v="1716.06"/>
    <n v="336.61"/>
    <n v="2052.67"/>
  </r>
  <r>
    <n v="3133"/>
    <s v="Christoph"/>
    <x v="183"/>
    <x v="7"/>
    <x v="7"/>
    <s v="Wickelei"/>
    <s v="Jeschke"/>
    <m/>
    <s v="Tarif"/>
    <n v="35"/>
    <s v="EG02"/>
    <s v="fix"/>
    <n v="2066.5"/>
    <n v="8"/>
    <n v="283"/>
    <x v="150"/>
    <n v="3"/>
    <n v="115.62"/>
    <n v="346.86"/>
    <x v="1"/>
    <n v="16.52"/>
    <n v="0"/>
    <n v="346.86"/>
    <n v="68.040000000000006"/>
    <n v="414.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3" applyNumberFormats="0" applyBorderFormats="0" applyFontFormats="0" applyPatternFormats="0" applyAlignmentFormats="0" applyWidthHeightFormats="1" dataCaption="Werte" updatedVersion="4" minRefreshableVersion="3" enableDrill="0" useAutoFormatting="1" itemPrintTitles="1" createdVersion="4" indent="0" outline="1" outlineData="1" multipleFieldFilters="0">
  <location ref="A3:F25" firstHeaderRow="0" firstDataRow="1" firstDataCol="1" rowPageCount="1" colPageCount="1"/>
  <pivotFields count="25">
    <pivotField showAll="0"/>
    <pivotField showAll="0"/>
    <pivotField axis="axisRow" showAll="0">
      <items count="18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m="1" x="184"/>
        <item t="default"/>
      </items>
    </pivotField>
    <pivotField axis="axisPage" showAll="0">
      <items count="16">
        <item x="4"/>
        <item x="7"/>
        <item x="1"/>
        <item x="10"/>
        <item x="3"/>
        <item x="6"/>
        <item x="5"/>
        <item x="0"/>
        <item x="8"/>
        <item x="9"/>
        <item x="11"/>
        <item x="13"/>
        <item x="12"/>
        <item x="2"/>
        <item m="1" x="14"/>
        <item t="default"/>
      </items>
    </pivotField>
    <pivotField axis="axisRow" showAll="0">
      <items count="22">
        <item sd="0" x="6"/>
        <item sd="0" x="13"/>
        <item sd="0" x="4"/>
        <item sd="0" x="19"/>
        <item sd="0" x="20"/>
        <item sd="0" x="1"/>
        <item sd="0" x="16"/>
        <item sd="0" x="11"/>
        <item sd="0" x="7"/>
        <item sd="0" x="18"/>
        <item sd="0" x="9"/>
        <item sd="0" x="17"/>
        <item sd="0" x="12"/>
        <item sd="0" x="5"/>
        <item sd="0" x="10"/>
        <item sd="0" x="15"/>
        <item sd="0" x="2"/>
        <item sd="0" x="3"/>
        <item sd="0" x="0"/>
        <item sd="0" x="8"/>
        <item sd="0" x="14"/>
        <item t="default" sd="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showAll="0"/>
    <pivotField showAll="0"/>
    <pivotField showAll="0"/>
  </pivotFields>
  <rowFields count="2">
    <field x="4"/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3" hier="-1"/>
  </pageFields>
  <dataFields count="5">
    <dataField name="Summe von Gleitzeitstand" fld="19" baseField="4" baseItem="1"/>
    <dataField name="durchschn. Gleitzeitstand" fld="19" subtotal="average" baseField="4" baseItem="2" numFmtId="2"/>
    <dataField name="durchschn. Kosten pro Gleitzeitstunde" fld="20" subtotal="average" baseField="4" baseItem="3" numFmtId="2"/>
    <dataField name="Summe der Gleitzeit Rückstellungen" fld="21" baseField="4" baseItem="1" numFmtId="164"/>
    <dataField name="Anteil der Rückstellungen" fld="21" showDataAs="percentOfCol" baseField="4" baseItem="5" numFmtId="10"/>
  </dataFields>
  <formats count="6">
    <format dxfId="0">
      <pivotArea outline="0" fieldPosition="0">
        <references count="1">
          <reference field="4294967294" count="1">
            <x v="1"/>
          </reference>
        </references>
      </pivotArea>
    </format>
    <format dxfId="1">
      <pivotArea outline="0" fieldPosition="0">
        <references count="1">
          <reference field="4294967294" count="1">
            <x v="2"/>
          </reference>
        </references>
      </pivotArea>
    </format>
    <format dxfId="2">
      <pivotArea outline="0" fieldPosition="0">
        <references count="1">
          <reference field="4294967294" count="1">
            <x v="3"/>
          </reference>
        </references>
      </pivotArea>
    </format>
    <format dxfId="3">
      <pivotArea outline="0" fieldPosition="0">
        <references count="1">
          <reference field="4294967294" count="1">
            <x v="4"/>
          </reference>
        </references>
      </pivotArea>
    </format>
    <format dxfId="4">
      <pivotArea field="4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23" applyNumberFormats="0" applyBorderFormats="0" applyFontFormats="0" applyPatternFormats="0" applyAlignmentFormats="0" applyWidthHeightFormats="1" dataCaption="Werte" updatedVersion="4" minRefreshableVersion="3" enableDrill="0" itemPrintTitles="1" createdVersion="4" indent="0" outline="1" outlineData="1" multipleFieldFilters="0" chartFormat="7" colHeaderCaption="Gleitzeitstand">
  <location ref="A3:H26" firstHeaderRow="1" firstDataRow="2" firstDataCol="1" rowPageCount="1" colPageCount="1"/>
  <pivotFields count="25">
    <pivotField dataField="1" showAll="0"/>
    <pivotField showAll="0"/>
    <pivotField showAll="0">
      <items count="18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m="1" x="184"/>
        <item t="default"/>
      </items>
    </pivotField>
    <pivotField axis="axisPage" showAll="0">
      <items count="16">
        <item x="4"/>
        <item x="7"/>
        <item x="1"/>
        <item x="10"/>
        <item x="3"/>
        <item x="6"/>
        <item x="5"/>
        <item x="0"/>
        <item x="8"/>
        <item x="9"/>
        <item x="11"/>
        <item x="13"/>
        <item x="12"/>
        <item x="2"/>
        <item m="1" x="14"/>
        <item t="default"/>
      </items>
    </pivotField>
    <pivotField axis="axisRow" showAll="0">
      <items count="22">
        <item sd="0" x="6"/>
        <item sd="0" x="13"/>
        <item sd="0" x="4"/>
        <item sd="0" x="19"/>
        <item sd="0" x="20"/>
        <item sd="0" x="1"/>
        <item sd="0" x="16"/>
        <item sd="0" x="11"/>
        <item sd="0" x="7"/>
        <item sd="0" x="18"/>
        <item sd="0" x="9"/>
        <item sd="0" x="17"/>
        <item sd="0" x="12"/>
        <item sd="0" x="5"/>
        <item sd="0" x="10"/>
        <item sd="0" x="15"/>
        <item sd="0" x="2"/>
        <item sd="0" x="3"/>
        <item sd="0" x="0"/>
        <item sd="0" x="8"/>
        <item sd="0" x="14"/>
        <item t="default" sd="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ame="Gleitzeitstand" axis="axisCol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  <pivotField showAll="0"/>
  </pivotFields>
  <rowFields count="1">
    <field x="4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19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3" hier="-1"/>
  </pageFields>
  <dataFields count="1">
    <dataField name="Anzahl von PrsNr" fld="0" subtotal="count" showDataAs="percentOfRow" baseField="4" baseItem="6" numFmtId="10"/>
  </dataFields>
  <formats count="4">
    <format dxfId="6">
      <pivotArea field="4" type="button" dataOnly="0" labelOnly="1" outline="0" axis="axisRow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  <format dxfId="8">
      <pivotArea dataOnly="0" labelOnly="1" fieldPosition="0">
        <references count="1">
          <reference field="19" count="6">
            <x v="1"/>
            <x v="2"/>
            <x v="3"/>
            <x v="4"/>
            <x v="5"/>
            <x v="6"/>
          </reference>
        </references>
      </pivotArea>
    </format>
    <format dxfId="9">
      <pivotArea field="19" type="button" dataOnly="0" labelOnly="1" outline="0" axis="axisCol" fieldPosition="0"/>
    </format>
  </formats>
  <chartFormats count="12">
    <chartFormat chart="4" format="6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1"/>
          </reference>
        </references>
      </pivotArea>
    </chartFormat>
    <chartFormat chart="4" format="7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2"/>
          </reference>
        </references>
      </pivotArea>
    </chartFormat>
    <chartFormat chart="4" format="8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3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4"/>
          </reference>
        </references>
      </pivotArea>
    </chartFormat>
    <chartFormat chart="4" format="10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5"/>
          </reference>
        </references>
      </pivotArea>
    </chartFormat>
    <chartFormat chart="4" format="11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6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3"/>
          </reference>
        </references>
      </pivotArea>
    </chartFormat>
    <chartFormat chart="5" format="15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4"/>
          </reference>
        </references>
      </pivotArea>
    </chartFormat>
    <chartFormat chart="5" format="16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5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Rohdaten" fillFormulas="1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rlaub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Gleitzeit" fillFormulas="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Jahresbrutto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A11" sqref="A11"/>
    </sheetView>
  </sheetViews>
  <sheetFormatPr baseColWidth="10" defaultRowHeight="15" x14ac:dyDescent="0.25"/>
  <cols>
    <col min="1" max="1" width="22.42578125" style="34" customWidth="1"/>
    <col min="2" max="3" width="13.42578125" style="34" customWidth="1"/>
    <col min="4" max="4" width="14.5703125" style="34" customWidth="1"/>
    <col min="5" max="6" width="14.85546875" style="34" customWidth="1"/>
    <col min="7" max="16384" width="11.42578125" style="34"/>
  </cols>
  <sheetData>
    <row r="1" spans="1:6" x14ac:dyDescent="0.25">
      <c r="A1" s="36" t="s">
        <v>3</v>
      </c>
      <c r="B1" t="s">
        <v>389</v>
      </c>
    </row>
    <row r="3" spans="1:6" s="35" customFormat="1" ht="39" x14ac:dyDescent="0.25">
      <c r="A3" s="39" t="s">
        <v>401</v>
      </c>
      <c r="B3" s="40" t="s">
        <v>390</v>
      </c>
      <c r="C3" s="40" t="s">
        <v>402</v>
      </c>
      <c r="D3" s="40" t="s">
        <v>403</v>
      </c>
      <c r="E3" s="40" t="s">
        <v>404</v>
      </c>
      <c r="F3" s="40" t="s">
        <v>405</v>
      </c>
    </row>
    <row r="4" spans="1:6" x14ac:dyDescent="0.25">
      <c r="A4" s="37">
        <v>13200</v>
      </c>
      <c r="B4" s="38">
        <v>547.84</v>
      </c>
      <c r="C4" s="32">
        <v>60.871111111111112</v>
      </c>
      <c r="D4" s="32">
        <v>18.126666666666665</v>
      </c>
      <c r="E4" s="33">
        <v>9444.0099999999984</v>
      </c>
      <c r="F4" s="1">
        <v>6.1306412031104478E-2</v>
      </c>
    </row>
    <row r="5" spans="1:6" x14ac:dyDescent="0.25">
      <c r="A5" s="37">
        <v>21000</v>
      </c>
      <c r="B5" s="38">
        <v>183.10999999999999</v>
      </c>
      <c r="C5" s="32">
        <v>36.622</v>
      </c>
      <c r="D5" s="32">
        <v>19.927999999999997</v>
      </c>
      <c r="E5" s="33">
        <v>3811.5499999999997</v>
      </c>
      <c r="F5" s="1">
        <v>2.4742927504011143E-2</v>
      </c>
    </row>
    <row r="6" spans="1:6" x14ac:dyDescent="0.25">
      <c r="A6" s="37">
        <v>22010</v>
      </c>
      <c r="B6" s="38">
        <v>122.82999999999998</v>
      </c>
      <c r="C6" s="32">
        <v>40.943333333333328</v>
      </c>
      <c r="D6" s="32">
        <v>21.080000000000002</v>
      </c>
      <c r="E6" s="33">
        <v>2656.0099999999998</v>
      </c>
      <c r="F6" s="1">
        <v>1.7241663596156063E-2</v>
      </c>
    </row>
    <row r="7" spans="1:6" x14ac:dyDescent="0.25">
      <c r="A7" s="37">
        <v>22020</v>
      </c>
      <c r="B7" s="38">
        <v>40.309999999999995</v>
      </c>
      <c r="C7" s="32">
        <v>10.077499999999999</v>
      </c>
      <c r="D7" s="32">
        <v>19.797499999999999</v>
      </c>
      <c r="E7" s="33">
        <v>1265.4099999999999</v>
      </c>
      <c r="F7" s="1">
        <v>8.2144922388138007E-3</v>
      </c>
    </row>
    <row r="8" spans="1:6" x14ac:dyDescent="0.25">
      <c r="A8" s="37">
        <v>22030</v>
      </c>
      <c r="B8" s="38">
        <v>106.99000000000001</v>
      </c>
      <c r="C8" s="32">
        <v>21.398000000000003</v>
      </c>
      <c r="D8" s="32">
        <v>23.815999999999995</v>
      </c>
      <c r="E8" s="33">
        <v>2245.2800000000002</v>
      </c>
      <c r="F8" s="1">
        <v>1.4575382788158663E-2</v>
      </c>
    </row>
    <row r="9" spans="1:6" x14ac:dyDescent="0.25">
      <c r="A9" s="37">
        <v>25000</v>
      </c>
      <c r="B9" s="38">
        <v>297.77</v>
      </c>
      <c r="C9" s="32">
        <v>24.814166666666665</v>
      </c>
      <c r="D9" s="32">
        <v>22.963333333333335</v>
      </c>
      <c r="E9" s="33">
        <v>6028.31</v>
      </c>
      <c r="F9" s="1">
        <v>3.9133170836459036E-2</v>
      </c>
    </row>
    <row r="10" spans="1:6" x14ac:dyDescent="0.25">
      <c r="A10" s="37">
        <v>26000</v>
      </c>
      <c r="B10" s="38">
        <v>1547.25</v>
      </c>
      <c r="C10" s="32">
        <v>39.67307692307692</v>
      </c>
      <c r="D10" s="32">
        <v>21.313333333333333</v>
      </c>
      <c r="E10" s="33">
        <v>36649.879999999997</v>
      </c>
      <c r="F10" s="1">
        <v>0.23791510641883432</v>
      </c>
    </row>
    <row r="11" spans="1:6" x14ac:dyDescent="0.25">
      <c r="A11" s="37">
        <v>31000</v>
      </c>
      <c r="B11" s="38">
        <v>228.05</v>
      </c>
      <c r="C11" s="32">
        <v>57.012500000000003</v>
      </c>
      <c r="D11" s="32">
        <v>26.4175</v>
      </c>
      <c r="E11" s="33">
        <v>6617.6200000000008</v>
      </c>
      <c r="F11" s="1">
        <v>4.2958715459352301E-2</v>
      </c>
    </row>
    <row r="12" spans="1:6" x14ac:dyDescent="0.25">
      <c r="A12" s="37">
        <v>41000</v>
      </c>
      <c r="B12" s="38">
        <v>1765.08</v>
      </c>
      <c r="C12" s="32">
        <v>39.223999999999997</v>
      </c>
      <c r="D12" s="32">
        <v>18.530888888888896</v>
      </c>
      <c r="E12" s="33">
        <v>33709.159999999996</v>
      </c>
      <c r="F12" s="1">
        <v>0.21882522913279698</v>
      </c>
    </row>
    <row r="13" spans="1:6" x14ac:dyDescent="0.25">
      <c r="A13" s="37">
        <v>43000</v>
      </c>
      <c r="B13" s="38">
        <v>89.74</v>
      </c>
      <c r="C13" s="32">
        <v>17.948</v>
      </c>
      <c r="D13" s="32">
        <v>22.234000000000002</v>
      </c>
      <c r="E13" s="33">
        <v>2185.3000000000002</v>
      </c>
      <c r="F13" s="1">
        <v>1.4186018673378433E-2</v>
      </c>
    </row>
    <row r="14" spans="1:6" x14ac:dyDescent="0.25">
      <c r="A14" s="37">
        <v>44000</v>
      </c>
      <c r="B14" s="38">
        <v>139.97</v>
      </c>
      <c r="C14" s="32">
        <v>34.9925</v>
      </c>
      <c r="D14" s="32">
        <v>18.89</v>
      </c>
      <c r="E14" s="33">
        <v>2414.92</v>
      </c>
      <c r="F14" s="1">
        <v>1.5676612005086278E-2</v>
      </c>
    </row>
    <row r="15" spans="1:6" x14ac:dyDescent="0.25">
      <c r="A15" s="37">
        <v>46000</v>
      </c>
      <c r="B15" s="38">
        <v>594.03</v>
      </c>
      <c r="C15" s="32">
        <v>49.502499999999998</v>
      </c>
      <c r="D15" s="32">
        <v>27.419166666666666</v>
      </c>
      <c r="E15" s="33">
        <v>15159.42</v>
      </c>
      <c r="F15" s="1">
        <v>9.8408371938674993E-2</v>
      </c>
    </row>
    <row r="16" spans="1:6" x14ac:dyDescent="0.25">
      <c r="A16" s="37">
        <v>48000</v>
      </c>
      <c r="B16" s="38">
        <v>351.29</v>
      </c>
      <c r="C16" s="32">
        <v>58.548333333333339</v>
      </c>
      <c r="D16" s="32">
        <v>17.52</v>
      </c>
      <c r="E16" s="33">
        <v>5968.24</v>
      </c>
      <c r="F16" s="1">
        <v>3.8743222480759662E-2</v>
      </c>
    </row>
    <row r="17" spans="1:6" x14ac:dyDescent="0.25">
      <c r="A17" s="37">
        <v>49000</v>
      </c>
      <c r="B17" s="38">
        <v>78.62</v>
      </c>
      <c r="C17" s="32">
        <v>19.655000000000001</v>
      </c>
      <c r="D17" s="32">
        <v>21.797500000000003</v>
      </c>
      <c r="E17" s="33">
        <v>1794.55</v>
      </c>
      <c r="F17" s="1">
        <v>1.1649439349430862E-2</v>
      </c>
    </row>
    <row r="18" spans="1:6" x14ac:dyDescent="0.25">
      <c r="A18" s="37">
        <v>51000</v>
      </c>
      <c r="B18" s="38">
        <v>561.36</v>
      </c>
      <c r="C18" s="32">
        <v>56.136000000000003</v>
      </c>
      <c r="D18" s="32">
        <v>20.683</v>
      </c>
      <c r="E18" s="33">
        <v>11068.760000000002</v>
      </c>
      <c r="F18" s="1">
        <v>7.1853583513084823E-2</v>
      </c>
    </row>
    <row r="19" spans="1:6" x14ac:dyDescent="0.25">
      <c r="A19" s="37">
        <v>51010</v>
      </c>
      <c r="B19" s="38">
        <v>106.47</v>
      </c>
      <c r="C19" s="32">
        <v>35.49</v>
      </c>
      <c r="D19" s="32">
        <v>10.516666666666666</v>
      </c>
      <c r="E19" s="33">
        <v>1002.95</v>
      </c>
      <c r="F19" s="1">
        <v>6.5107158872762996E-3</v>
      </c>
    </row>
    <row r="20" spans="1:6" x14ac:dyDescent="0.25">
      <c r="A20" s="37">
        <v>51020</v>
      </c>
      <c r="B20" s="38">
        <v>64.58</v>
      </c>
      <c r="C20" s="32">
        <v>12.916</v>
      </c>
      <c r="D20" s="32">
        <v>20.094000000000001</v>
      </c>
      <c r="E20" s="33">
        <v>1030.75</v>
      </c>
      <c r="F20" s="1">
        <v>6.6911814156339258E-3</v>
      </c>
    </row>
    <row r="21" spans="1:6" x14ac:dyDescent="0.25">
      <c r="A21" s="37">
        <v>55000</v>
      </c>
      <c r="B21" s="38">
        <v>131.32</v>
      </c>
      <c r="C21" s="32">
        <v>32.83</v>
      </c>
      <c r="D21" s="32">
        <v>24.864999999999998</v>
      </c>
      <c r="E21" s="33">
        <v>4966</v>
      </c>
      <c r="F21" s="1">
        <v>3.2237115605178827E-2</v>
      </c>
    </row>
    <row r="22" spans="1:6" x14ac:dyDescent="0.25">
      <c r="A22" s="37">
        <v>64000</v>
      </c>
      <c r="B22" s="38">
        <v>201.53</v>
      </c>
      <c r="C22" s="32">
        <v>25.19125</v>
      </c>
      <c r="D22" s="32">
        <v>21.596249999999998</v>
      </c>
      <c r="E22" s="33">
        <v>4138.2700000000004</v>
      </c>
      <c r="F22" s="1">
        <v>2.6863851871817033E-2</v>
      </c>
    </row>
    <row r="23" spans="1:6" x14ac:dyDescent="0.25">
      <c r="A23" s="37">
        <v>65000</v>
      </c>
      <c r="B23" s="38">
        <v>0</v>
      </c>
      <c r="C23" s="32">
        <v>0</v>
      </c>
      <c r="D23" s="32">
        <v>25.869999999999997</v>
      </c>
      <c r="E23" s="33">
        <v>0</v>
      </c>
      <c r="F23" s="1">
        <v>0</v>
      </c>
    </row>
    <row r="24" spans="1:6" x14ac:dyDescent="0.25">
      <c r="A24" s="37">
        <v>65010</v>
      </c>
      <c r="B24" s="38">
        <v>93.429999999999993</v>
      </c>
      <c r="C24" s="32">
        <v>15.571666666666665</v>
      </c>
      <c r="D24" s="32">
        <v>19.711666666666666</v>
      </c>
      <c r="E24" s="33">
        <v>1889.65</v>
      </c>
      <c r="F24" s="1">
        <v>1.2266787253992382E-2</v>
      </c>
    </row>
    <row r="25" spans="1:6" x14ac:dyDescent="0.25">
      <c r="A25" s="37" t="s">
        <v>388</v>
      </c>
      <c r="B25" s="38">
        <v>7251.57</v>
      </c>
      <c r="C25" s="32">
        <v>37.187538461538459</v>
      </c>
      <c r="D25" s="32">
        <v>20.819435897435902</v>
      </c>
      <c r="E25" s="33">
        <v>154046.03999999995</v>
      </c>
      <c r="F25" s="1"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8"/>
  <sheetViews>
    <sheetView showZeros="0" workbookViewId="0">
      <selection activeCell="E12" sqref="E12"/>
    </sheetView>
  </sheetViews>
  <sheetFormatPr baseColWidth="10" defaultRowHeight="15" x14ac:dyDescent="0.25"/>
  <cols>
    <col min="1" max="1" width="22.42578125" style="34" customWidth="1"/>
    <col min="2" max="7" width="9.42578125" style="34" customWidth="1"/>
    <col min="8" max="8" width="15.7109375" style="34" bestFit="1" customWidth="1"/>
    <col min="9" max="16384" width="11.42578125" style="34"/>
  </cols>
  <sheetData>
    <row r="1" spans="1:8" x14ac:dyDescent="0.25">
      <c r="A1" s="36" t="s">
        <v>3</v>
      </c>
      <c r="B1" t="s">
        <v>389</v>
      </c>
    </row>
    <row r="3" spans="1:8" s="35" customFormat="1" x14ac:dyDescent="0.25">
      <c r="A3" s="36" t="s">
        <v>406</v>
      </c>
      <c r="B3" s="42" t="s">
        <v>397</v>
      </c>
      <c r="C3"/>
      <c r="D3"/>
      <c r="E3"/>
      <c r="F3"/>
      <c r="G3"/>
      <c r="H3"/>
    </row>
    <row r="4" spans="1:8" x14ac:dyDescent="0.25">
      <c r="A4" s="39" t="s">
        <v>401</v>
      </c>
      <c r="B4" s="41" t="s">
        <v>391</v>
      </c>
      <c r="C4" s="41" t="s">
        <v>392</v>
      </c>
      <c r="D4" s="41" t="s">
        <v>393</v>
      </c>
      <c r="E4" s="41" t="s">
        <v>394</v>
      </c>
      <c r="F4" s="41" t="s">
        <v>395</v>
      </c>
      <c r="G4" s="41" t="s">
        <v>396</v>
      </c>
      <c r="H4" t="s">
        <v>388</v>
      </c>
    </row>
    <row r="5" spans="1:8" x14ac:dyDescent="0.25">
      <c r="A5" s="37">
        <v>13200</v>
      </c>
      <c r="B5" s="1">
        <v>0.1111111111111111</v>
      </c>
      <c r="C5" s="1">
        <v>0.1111111111111111</v>
      </c>
      <c r="D5" s="1">
        <v>0.22222222222222221</v>
      </c>
      <c r="E5" s="1">
        <v>0.22222222222222221</v>
      </c>
      <c r="F5" s="1">
        <v>0.33333333333333331</v>
      </c>
      <c r="G5" s="1">
        <v>0</v>
      </c>
      <c r="H5" s="1">
        <v>1</v>
      </c>
    </row>
    <row r="6" spans="1:8" x14ac:dyDescent="0.25">
      <c r="A6" s="37">
        <v>21000</v>
      </c>
      <c r="B6" s="1">
        <v>0.6</v>
      </c>
      <c r="C6" s="1">
        <v>0</v>
      </c>
      <c r="D6" s="1">
        <v>0</v>
      </c>
      <c r="E6" s="1">
        <v>0</v>
      </c>
      <c r="F6" s="1">
        <v>0.4</v>
      </c>
      <c r="G6" s="1">
        <v>0</v>
      </c>
      <c r="H6" s="1">
        <v>1</v>
      </c>
    </row>
    <row r="7" spans="1:8" x14ac:dyDescent="0.25">
      <c r="A7" s="37">
        <v>22010</v>
      </c>
      <c r="B7" s="1">
        <v>0</v>
      </c>
      <c r="C7" s="1">
        <v>0.33333333333333331</v>
      </c>
      <c r="D7" s="1">
        <v>0.66666666666666663</v>
      </c>
      <c r="E7" s="1">
        <v>0</v>
      </c>
      <c r="F7" s="1">
        <v>0</v>
      </c>
      <c r="G7" s="1">
        <v>0</v>
      </c>
      <c r="H7" s="1">
        <v>1</v>
      </c>
    </row>
    <row r="8" spans="1:8" x14ac:dyDescent="0.25">
      <c r="A8" s="37">
        <v>22020</v>
      </c>
      <c r="B8" s="1">
        <v>0.75</v>
      </c>
      <c r="C8" s="1">
        <v>0.25</v>
      </c>
      <c r="D8" s="1">
        <v>0</v>
      </c>
      <c r="E8" s="1">
        <v>0</v>
      </c>
      <c r="F8" s="1">
        <v>0</v>
      </c>
      <c r="G8" s="1">
        <v>0</v>
      </c>
      <c r="H8" s="1">
        <v>1</v>
      </c>
    </row>
    <row r="9" spans="1:8" x14ac:dyDescent="0.25">
      <c r="A9" s="37">
        <v>22030</v>
      </c>
      <c r="B9" s="1">
        <v>0.6</v>
      </c>
      <c r="C9" s="1">
        <v>0</v>
      </c>
      <c r="D9" s="1">
        <v>0.4</v>
      </c>
      <c r="E9" s="1">
        <v>0</v>
      </c>
      <c r="F9" s="1">
        <v>0</v>
      </c>
      <c r="G9" s="1">
        <v>0</v>
      </c>
      <c r="H9" s="1">
        <v>1</v>
      </c>
    </row>
    <row r="10" spans="1:8" x14ac:dyDescent="0.25">
      <c r="A10" s="37">
        <v>25000</v>
      </c>
      <c r="B10" s="1">
        <v>0.5</v>
      </c>
      <c r="C10" s="1">
        <v>0.25</v>
      </c>
      <c r="D10" s="1">
        <v>8.3333333333333329E-2</v>
      </c>
      <c r="E10" s="1">
        <v>0.16666666666666666</v>
      </c>
      <c r="F10" s="1">
        <v>0</v>
      </c>
      <c r="G10" s="1">
        <v>0</v>
      </c>
      <c r="H10" s="1">
        <v>1</v>
      </c>
    </row>
    <row r="11" spans="1:8" x14ac:dyDescent="0.25">
      <c r="A11" s="37">
        <v>26000</v>
      </c>
      <c r="B11" s="1">
        <v>0.33333333333333331</v>
      </c>
      <c r="C11" s="1">
        <v>0.23076923076923078</v>
      </c>
      <c r="D11" s="1">
        <v>0.10256410256410256</v>
      </c>
      <c r="E11" s="1">
        <v>0.15384615384615385</v>
      </c>
      <c r="F11" s="1">
        <v>0.17948717948717949</v>
      </c>
      <c r="G11" s="1">
        <v>0</v>
      </c>
      <c r="H11" s="1">
        <v>1</v>
      </c>
    </row>
    <row r="12" spans="1:8" x14ac:dyDescent="0.25">
      <c r="A12" s="37">
        <v>31000</v>
      </c>
      <c r="B12" s="1">
        <v>0.25</v>
      </c>
      <c r="C12" s="1">
        <v>0</v>
      </c>
      <c r="D12" s="1">
        <v>0</v>
      </c>
      <c r="E12" s="1">
        <v>0.5</v>
      </c>
      <c r="F12" s="1">
        <v>0.25</v>
      </c>
      <c r="G12" s="1">
        <v>0</v>
      </c>
      <c r="H12" s="1">
        <v>1</v>
      </c>
    </row>
    <row r="13" spans="1:8" x14ac:dyDescent="0.25">
      <c r="A13" s="37">
        <v>41000</v>
      </c>
      <c r="B13" s="1">
        <v>0.37777777777777777</v>
      </c>
      <c r="C13" s="1">
        <v>0.2</v>
      </c>
      <c r="D13" s="1">
        <v>8.8888888888888892E-2</v>
      </c>
      <c r="E13" s="1">
        <v>0.15555555555555556</v>
      </c>
      <c r="F13" s="1">
        <v>0.13333333333333333</v>
      </c>
      <c r="G13" s="1">
        <v>4.4444444444444446E-2</v>
      </c>
      <c r="H13" s="1">
        <v>1</v>
      </c>
    </row>
    <row r="14" spans="1:8" x14ac:dyDescent="0.25">
      <c r="A14" s="37">
        <v>43000</v>
      </c>
      <c r="B14" s="1">
        <v>0.6</v>
      </c>
      <c r="C14" s="1">
        <v>0.2</v>
      </c>
      <c r="D14" s="1">
        <v>0.2</v>
      </c>
      <c r="E14" s="1">
        <v>0</v>
      </c>
      <c r="F14" s="1">
        <v>0</v>
      </c>
      <c r="G14" s="1">
        <v>0</v>
      </c>
      <c r="H14" s="1">
        <v>1</v>
      </c>
    </row>
    <row r="15" spans="1:8" x14ac:dyDescent="0.25">
      <c r="A15" s="37">
        <v>44000</v>
      </c>
      <c r="B15" s="1">
        <v>0.25</v>
      </c>
      <c r="C15" s="1">
        <v>0.25</v>
      </c>
      <c r="D15" s="1">
        <v>0.25</v>
      </c>
      <c r="E15" s="1">
        <v>0.25</v>
      </c>
      <c r="F15" s="1">
        <v>0</v>
      </c>
      <c r="G15" s="1">
        <v>0</v>
      </c>
      <c r="H15" s="1">
        <v>1</v>
      </c>
    </row>
    <row r="16" spans="1:8" x14ac:dyDescent="0.25">
      <c r="A16" s="37">
        <v>46000</v>
      </c>
      <c r="B16" s="1">
        <v>0.25</v>
      </c>
      <c r="C16" s="1">
        <v>0</v>
      </c>
      <c r="D16" s="1">
        <v>0.33333333333333331</v>
      </c>
      <c r="E16" s="1">
        <v>0.33333333333333331</v>
      </c>
      <c r="F16" s="1">
        <v>8.3333333333333329E-2</v>
      </c>
      <c r="G16" s="1">
        <v>0</v>
      </c>
      <c r="H16" s="1">
        <v>1</v>
      </c>
    </row>
    <row r="17" spans="1:8" x14ac:dyDescent="0.25">
      <c r="A17" s="37">
        <v>48000</v>
      </c>
      <c r="B17" s="1">
        <v>0.16666666666666666</v>
      </c>
      <c r="C17" s="1">
        <v>0</v>
      </c>
      <c r="D17" s="1">
        <v>0.16666666666666666</v>
      </c>
      <c r="E17" s="1">
        <v>0.33333333333333331</v>
      </c>
      <c r="F17" s="1">
        <v>0.33333333333333331</v>
      </c>
      <c r="G17" s="1">
        <v>0</v>
      </c>
      <c r="H17" s="1">
        <v>1</v>
      </c>
    </row>
    <row r="18" spans="1:8" x14ac:dyDescent="0.25">
      <c r="A18" s="37">
        <v>49000</v>
      </c>
      <c r="B18" s="1">
        <v>0.75</v>
      </c>
      <c r="C18" s="1">
        <v>0</v>
      </c>
      <c r="D18" s="1">
        <v>0</v>
      </c>
      <c r="E18" s="1">
        <v>0.25</v>
      </c>
      <c r="F18" s="1">
        <v>0</v>
      </c>
      <c r="G18" s="1">
        <v>0</v>
      </c>
      <c r="H18" s="1">
        <v>1</v>
      </c>
    </row>
    <row r="19" spans="1:8" x14ac:dyDescent="0.25">
      <c r="A19" s="37">
        <v>51000</v>
      </c>
      <c r="B19" s="1">
        <v>0.2</v>
      </c>
      <c r="C19" s="1">
        <v>0.2</v>
      </c>
      <c r="D19" s="1">
        <v>0</v>
      </c>
      <c r="E19" s="1">
        <v>0.3</v>
      </c>
      <c r="F19" s="1">
        <v>0.3</v>
      </c>
      <c r="G19" s="1">
        <v>0</v>
      </c>
      <c r="H19" s="1">
        <v>1</v>
      </c>
    </row>
    <row r="20" spans="1:8" x14ac:dyDescent="0.25">
      <c r="A20" s="37">
        <v>51010</v>
      </c>
      <c r="B20" s="1">
        <v>0.33333333333333331</v>
      </c>
      <c r="C20" s="1">
        <v>0.33333333333333331</v>
      </c>
      <c r="D20" s="1">
        <v>0</v>
      </c>
      <c r="E20" s="1">
        <v>0</v>
      </c>
      <c r="F20" s="1">
        <v>0.33333333333333331</v>
      </c>
      <c r="G20" s="1">
        <v>0</v>
      </c>
      <c r="H20" s="1">
        <v>1</v>
      </c>
    </row>
    <row r="21" spans="1:8" x14ac:dyDescent="0.25">
      <c r="A21" s="37">
        <v>51020</v>
      </c>
      <c r="B21" s="1">
        <v>0.6</v>
      </c>
      <c r="C21" s="1">
        <v>0.4</v>
      </c>
      <c r="D21" s="1">
        <v>0</v>
      </c>
      <c r="E21" s="1">
        <v>0</v>
      </c>
      <c r="F21" s="1">
        <v>0</v>
      </c>
      <c r="G21" s="1">
        <v>0</v>
      </c>
      <c r="H21" s="1">
        <v>1</v>
      </c>
    </row>
    <row r="22" spans="1:8" x14ac:dyDescent="0.25">
      <c r="A22" s="37">
        <v>55000</v>
      </c>
      <c r="B22" s="1">
        <v>0.5</v>
      </c>
      <c r="C22" s="1">
        <v>0</v>
      </c>
      <c r="D22" s="1">
        <v>0.25</v>
      </c>
      <c r="E22" s="1">
        <v>0</v>
      </c>
      <c r="F22" s="1">
        <v>0.25</v>
      </c>
      <c r="G22" s="1">
        <v>0</v>
      </c>
      <c r="H22" s="1">
        <v>1</v>
      </c>
    </row>
    <row r="23" spans="1:8" x14ac:dyDescent="0.25">
      <c r="A23" s="37">
        <v>64000</v>
      </c>
      <c r="B23" s="1">
        <v>0.625</v>
      </c>
      <c r="C23" s="1">
        <v>0</v>
      </c>
      <c r="D23" s="1">
        <v>0.125</v>
      </c>
      <c r="E23" s="1">
        <v>0.125</v>
      </c>
      <c r="F23" s="1">
        <v>0.125</v>
      </c>
      <c r="G23" s="1">
        <v>0</v>
      </c>
      <c r="H23" s="1">
        <v>1</v>
      </c>
    </row>
    <row r="24" spans="1:8" x14ac:dyDescent="0.25">
      <c r="A24" s="37">
        <v>65000</v>
      </c>
      <c r="B24" s="1">
        <v>1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1</v>
      </c>
    </row>
    <row r="25" spans="1:8" x14ac:dyDescent="0.25">
      <c r="A25" s="37">
        <v>65010</v>
      </c>
      <c r="B25" s="1">
        <v>0.83333333333333337</v>
      </c>
      <c r="C25" s="1">
        <v>0</v>
      </c>
      <c r="D25" s="1">
        <v>0</v>
      </c>
      <c r="E25" s="1">
        <v>0.16666666666666666</v>
      </c>
      <c r="F25" s="1">
        <v>0</v>
      </c>
      <c r="G25" s="1">
        <v>0</v>
      </c>
      <c r="H25" s="1">
        <v>1</v>
      </c>
    </row>
    <row r="26" spans="1:8" x14ac:dyDescent="0.25">
      <c r="A26" s="37" t="s">
        <v>388</v>
      </c>
      <c r="B26" s="1">
        <v>0.4</v>
      </c>
      <c r="C26" s="1">
        <v>0.15897435897435896</v>
      </c>
      <c r="D26" s="1">
        <v>0.12307692307692308</v>
      </c>
      <c r="E26" s="1">
        <v>0.1641025641025641</v>
      </c>
      <c r="F26" s="1">
        <v>0.14358974358974358</v>
      </c>
      <c r="G26" s="1">
        <v>1.0256410256410256E-2</v>
      </c>
      <c r="H26" s="1">
        <v>1</v>
      </c>
    </row>
    <row r="27" spans="1:8" x14ac:dyDescent="0.25">
      <c r="A27"/>
    </row>
    <row r="28" spans="1:8" x14ac:dyDescent="0.25">
      <c r="A28"/>
    </row>
    <row r="29" spans="1:8" x14ac:dyDescent="0.25">
      <c r="A29"/>
    </row>
    <row r="30" spans="1:8" x14ac:dyDescent="0.25">
      <c r="A30"/>
    </row>
    <row r="31" spans="1:8" x14ac:dyDescent="0.25">
      <c r="A31"/>
    </row>
    <row r="32" spans="1:8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9"/>
  <sheetViews>
    <sheetView tabSelected="1" workbookViewId="0">
      <pane xSplit="7" ySplit="4" topLeftCell="R166" activePane="bottomRight" state="frozen"/>
      <selection pane="topRight" activeCell="H1" sqref="H1"/>
      <selection pane="bottomLeft" activeCell="A5" sqref="A5"/>
      <selection pane="bottomRight" activeCell="E183" sqref="E183"/>
    </sheetView>
  </sheetViews>
  <sheetFormatPr baseColWidth="10" defaultRowHeight="15" x14ac:dyDescent="0.25"/>
  <cols>
    <col min="1" max="1" width="8.140625" style="13" customWidth="1"/>
    <col min="2" max="2" width="11.42578125" style="13"/>
    <col min="3" max="3" width="11.85546875" style="13" customWidth="1"/>
    <col min="4" max="4" width="12" style="13" customWidth="1"/>
    <col min="5" max="5" width="14.42578125" style="13" customWidth="1"/>
    <col min="6" max="6" width="12.7109375" style="13" customWidth="1"/>
    <col min="7" max="7" width="14.7109375" style="13" customWidth="1"/>
    <col min="8" max="8" width="7" style="13" customWidth="1"/>
    <col min="9" max="9" width="10.140625" style="13" customWidth="1"/>
    <col min="10" max="10" width="9.28515625" style="13" customWidth="1"/>
    <col min="11" max="11" width="12.85546875" style="13" customWidth="1"/>
    <col min="12" max="12" width="11.85546875" style="13" customWidth="1"/>
    <col min="13" max="13" width="15.28515625" style="13" customWidth="1"/>
    <col min="14" max="14" width="10.7109375" style="13" customWidth="1"/>
    <col min="15" max="15" width="12.7109375" style="13" customWidth="1"/>
    <col min="16" max="16" width="10.7109375" style="13" customWidth="1"/>
    <col min="17" max="17" width="12.85546875" style="13" bestFit="1" customWidth="1"/>
    <col min="18" max="18" width="12.42578125" style="13" bestFit="1" customWidth="1"/>
    <col min="19" max="19" width="12" style="13" bestFit="1" customWidth="1"/>
    <col min="20" max="20" width="11.7109375" style="13" bestFit="1" customWidth="1"/>
    <col min="21" max="21" width="11.42578125" style="13"/>
    <col min="22" max="22" width="11.85546875" style="13" bestFit="1" customWidth="1"/>
    <col min="23" max="23" width="10.85546875" style="13" customWidth="1"/>
    <col min="24" max="24" width="12.5703125" style="13" bestFit="1" customWidth="1"/>
    <col min="25" max="25" width="14.140625" style="13" customWidth="1"/>
    <col min="26" max="16384" width="11.42578125" style="13"/>
  </cols>
  <sheetData>
    <row r="1" spans="1:25" s="17" customFormat="1" x14ac:dyDescent="0.25">
      <c r="A1" s="24"/>
      <c r="B1" s="25" t="s">
        <v>384</v>
      </c>
      <c r="C1" s="26">
        <f>SUMIF(A1:A268,"&gt;1",GesamtR)</f>
        <v>330814.07999999996</v>
      </c>
      <c r="D1" s="24" t="s">
        <v>386</v>
      </c>
      <c r="E1" s="26">
        <f>SUBTOTAL(9,GesamtR)</f>
        <v>330814.07999999996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1:25" s="17" customFormat="1" x14ac:dyDescent="0.25">
      <c r="A2" s="24"/>
      <c r="B2" s="25" t="s">
        <v>385</v>
      </c>
      <c r="C2" s="26">
        <f>SUMIF(A1:A268,"&gt;1",GesamtR)/COUNTA(A5:A268)</f>
        <v>1696.4824615384614</v>
      </c>
      <c r="D2" s="24" t="s">
        <v>387</v>
      </c>
      <c r="E2" s="27">
        <f>SUBTOTAL(9,GesamtR)/SUM(GesamtR)</f>
        <v>1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spans="1:25" s="17" customForma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spans="1:25" s="18" customFormat="1" ht="30" x14ac:dyDescent="0.2">
      <c r="A4" s="28" t="s">
        <v>0</v>
      </c>
      <c r="B4" s="28" t="s">
        <v>1</v>
      </c>
      <c r="C4" s="28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 t="s">
        <v>7</v>
      </c>
      <c r="I4" s="28" t="s">
        <v>8</v>
      </c>
      <c r="J4" s="28" t="s">
        <v>9</v>
      </c>
      <c r="K4" s="28" t="s">
        <v>10</v>
      </c>
      <c r="L4" s="28" t="s">
        <v>11</v>
      </c>
      <c r="M4" s="28" t="s">
        <v>12</v>
      </c>
      <c r="N4" s="28" t="s">
        <v>13</v>
      </c>
      <c r="O4" s="29" t="s">
        <v>14</v>
      </c>
      <c r="P4" s="30" t="s">
        <v>366</v>
      </c>
      <c r="Q4" s="31" t="s">
        <v>353</v>
      </c>
      <c r="R4" s="31" t="s">
        <v>364</v>
      </c>
      <c r="S4" s="31" t="s">
        <v>365</v>
      </c>
      <c r="T4" s="30" t="s">
        <v>370</v>
      </c>
      <c r="U4" s="30" t="s">
        <v>371</v>
      </c>
      <c r="V4" s="30" t="s">
        <v>372</v>
      </c>
      <c r="W4" s="30" t="s">
        <v>374</v>
      </c>
      <c r="X4" s="31" t="s">
        <v>382</v>
      </c>
      <c r="Y4" s="30" t="s">
        <v>383</v>
      </c>
    </row>
    <row r="5" spans="1:25" x14ac:dyDescent="0.25">
      <c r="A5" s="13">
        <v>1001</v>
      </c>
      <c r="B5" s="13" t="s">
        <v>15</v>
      </c>
      <c r="C5" s="13" t="s">
        <v>16</v>
      </c>
      <c r="D5" s="13" t="s">
        <v>17</v>
      </c>
      <c r="E5" s="13">
        <v>64000</v>
      </c>
      <c r="F5" s="13" t="s">
        <v>18</v>
      </c>
      <c r="G5" s="13" t="s">
        <v>19</v>
      </c>
      <c r="I5" s="13" t="s">
        <v>20</v>
      </c>
      <c r="J5" s="13">
        <v>35</v>
      </c>
      <c r="K5" s="13" t="s">
        <v>21</v>
      </c>
      <c r="L5" s="13" t="s">
        <v>22</v>
      </c>
      <c r="M5" s="14">
        <v>2608</v>
      </c>
      <c r="N5" s="19">
        <v>9</v>
      </c>
      <c r="P5" s="20">
        <f t="shared" ref="P5:P36" si="0">ROUND(IF(Tariftyp="AT",Grundentgelt,Grundentgelt*(1+LZProzent/100)*IRWAZ/35+FWZ),2)</f>
        <v>2842.72</v>
      </c>
      <c r="Q5" s="13">
        <f>VLOOKUP(A5,Resturlaub!Urlaub,4,FALSE)</f>
        <v>8</v>
      </c>
      <c r="R5" s="20">
        <f t="shared" ref="R5:R68" si="1">ROUND(Monatsentgelt/Tagesfaktor,2)</f>
        <v>130.69999999999999</v>
      </c>
      <c r="S5" s="20">
        <f t="shared" ref="S5:S68" si="2">ROUND(Tageswert*Resturlaub,2)</f>
        <v>1045.5999999999999</v>
      </c>
      <c r="T5" s="13">
        <f t="shared" ref="T5" si="3">VLOOKUP(A5,Gleitzeitsaldo,5,FALSE)</f>
        <v>44.36</v>
      </c>
      <c r="U5" s="20">
        <f t="shared" ref="U5:U68" si="4">ROUND(Monatsentgelt/(IRWAZ*Wochenfaktor),2)</f>
        <v>18.670000000000002</v>
      </c>
      <c r="V5" s="20">
        <f t="shared" ref="V5:V68" si="5">ROUND(Gleitzeitstand*Stundenwert,2)</f>
        <v>828.2</v>
      </c>
      <c r="W5" s="21">
        <f t="shared" ref="W5:W68" si="6">Betrag_RU+Betrag_GZ</f>
        <v>1873.8</v>
      </c>
      <c r="X5" s="20">
        <f>ROUND(IF(VLOOKUP(A5,Gesamtbrutto!Jahresbrutto,4,FALSE)+Rückstellung&lt;BBGW1,Rückstellung*KVPV_AG,IF(VLOOKUP(A5,Gesamtbrutto!Jahresbrutto,4,FALSE)&lt;BBGW1,(BBGW1-VLOOKUP(A5,Gesamtbrutto!Jahresbrutto,4,FALSE))*KVPV_AG,0))+IF(VLOOKUP(A5,Gesamtbrutto!Jahresbrutto,4,FALSE)+Rückstellung&lt;BBGW2,Rückstellung*(RVAV_AG+Insolv),IF(VLOOKUP(A5,Gesamtbrutto!Jahresbrutto,4,FALSE)&lt;BBGW2,(BBGW2-VLOOKUP(A5,Gesamtbrutto!Jahresbrutto,4,FALSE))*(RVAV_AG+Insolv),0)),2)</f>
        <v>367.55</v>
      </c>
      <c r="Y5" s="20">
        <f t="shared" ref="Y5" si="7">ROUND(W5+X5,2)</f>
        <v>2241.35</v>
      </c>
    </row>
    <row r="6" spans="1:25" x14ac:dyDescent="0.25">
      <c r="A6" s="13">
        <v>1020</v>
      </c>
      <c r="B6" s="13" t="s">
        <v>23</v>
      </c>
      <c r="C6" s="13" t="s">
        <v>24</v>
      </c>
      <c r="D6" s="13" t="s">
        <v>25</v>
      </c>
      <c r="E6" s="13">
        <v>25000</v>
      </c>
      <c r="F6" s="13" t="s">
        <v>26</v>
      </c>
      <c r="G6" s="13" t="s">
        <v>27</v>
      </c>
      <c r="I6" s="13" t="s">
        <v>20</v>
      </c>
      <c r="J6" s="13">
        <v>40</v>
      </c>
      <c r="K6" s="13" t="s">
        <v>28</v>
      </c>
      <c r="L6" s="13" t="s">
        <v>22</v>
      </c>
      <c r="M6" s="14">
        <v>2167.5</v>
      </c>
      <c r="N6" s="19">
        <v>8</v>
      </c>
      <c r="P6" s="20">
        <f t="shared" si="0"/>
        <v>2675.31</v>
      </c>
      <c r="Q6" s="13">
        <f>VLOOKUP(A6,Resturlaub!Urlaub,4,FALSE)</f>
        <v>5</v>
      </c>
      <c r="R6" s="20">
        <f t="shared" si="1"/>
        <v>123</v>
      </c>
      <c r="S6" s="20">
        <f t="shared" si="2"/>
        <v>615</v>
      </c>
      <c r="T6" s="13">
        <f t="shared" ref="T6:T69" si="8">VLOOKUP(A6,Gleitzeitsaldo,5,FALSE)</f>
        <v>0</v>
      </c>
      <c r="U6" s="20">
        <f t="shared" si="4"/>
        <v>15.38</v>
      </c>
      <c r="V6" s="20">
        <f t="shared" si="5"/>
        <v>0</v>
      </c>
      <c r="W6" s="21">
        <f t="shared" si="6"/>
        <v>615</v>
      </c>
      <c r="X6" s="20">
        <f>ROUND(IF(VLOOKUP(A6,Gesamtbrutto!Jahresbrutto,4,FALSE)+Rückstellung&lt;BBGW1,Rückstellung*KVPV_AG,IF(VLOOKUP(A6,Gesamtbrutto!Jahresbrutto,4,FALSE)&lt;BBGW1,(BBGW1-VLOOKUP(A6,Gesamtbrutto!Jahresbrutto,4,FALSE))*KVPV_AG,0))+IF(VLOOKUP(A6,Gesamtbrutto!Jahresbrutto,4,FALSE)+Rückstellung&lt;BBGW2,Rückstellung*(RVAV_AG+Insolv),IF(VLOOKUP(A6,Gesamtbrutto!Jahresbrutto,4,FALSE)&lt;BBGW2,(BBGW2-VLOOKUP(A6,Gesamtbrutto!Jahresbrutto,4,FALSE))*(RVAV_AG+Insolv),0)),2)</f>
        <v>120.63</v>
      </c>
      <c r="Y6" s="20">
        <f t="shared" ref="Y6:Y69" si="9">ROUND(W6+X6,2)</f>
        <v>735.63</v>
      </c>
    </row>
    <row r="7" spans="1:25" x14ac:dyDescent="0.25">
      <c r="A7" s="13">
        <v>1027</v>
      </c>
      <c r="B7" s="13" t="s">
        <v>29</v>
      </c>
      <c r="C7" s="13" t="s">
        <v>30</v>
      </c>
      <c r="D7" s="13" t="s">
        <v>31</v>
      </c>
      <c r="E7" s="13">
        <v>51020</v>
      </c>
      <c r="F7" s="13" t="s">
        <v>32</v>
      </c>
      <c r="G7" s="13" t="s">
        <v>33</v>
      </c>
      <c r="I7" s="13" t="s">
        <v>20</v>
      </c>
      <c r="J7" s="13">
        <v>25</v>
      </c>
      <c r="K7" s="13" t="s">
        <v>28</v>
      </c>
      <c r="L7" s="13" t="s">
        <v>22</v>
      </c>
      <c r="M7" s="14">
        <v>2167.5</v>
      </c>
      <c r="N7" s="19">
        <v>9</v>
      </c>
      <c r="O7" s="13">
        <v>132</v>
      </c>
      <c r="P7" s="20">
        <f t="shared" si="0"/>
        <v>1819.55</v>
      </c>
      <c r="Q7" s="13">
        <f>VLOOKUP(A7,Resturlaub!Urlaub,4,FALSE)</f>
        <v>10</v>
      </c>
      <c r="R7" s="20">
        <f t="shared" si="1"/>
        <v>83.66</v>
      </c>
      <c r="S7" s="20">
        <f t="shared" si="2"/>
        <v>836.6</v>
      </c>
      <c r="T7" s="13">
        <f t="shared" si="8"/>
        <v>24.84</v>
      </c>
      <c r="U7" s="20">
        <f t="shared" si="4"/>
        <v>16.73</v>
      </c>
      <c r="V7" s="20">
        <f t="shared" si="5"/>
        <v>415.57</v>
      </c>
      <c r="W7" s="21">
        <f t="shared" si="6"/>
        <v>1252.17</v>
      </c>
      <c r="X7" s="20">
        <f>ROUND(IF(VLOOKUP(A7,Gesamtbrutto!Jahresbrutto,4,FALSE)+Rückstellung&lt;BBGW1,Rückstellung*KVPV_AG,IF(VLOOKUP(A7,Gesamtbrutto!Jahresbrutto,4,FALSE)&lt;BBGW1,(BBGW1-VLOOKUP(A7,Gesamtbrutto!Jahresbrutto,4,FALSE))*KVPV_AG,0))+IF(VLOOKUP(A7,Gesamtbrutto!Jahresbrutto,4,FALSE)+Rückstellung&lt;BBGW2,Rückstellung*(RVAV_AG+Insolv),IF(VLOOKUP(A7,Gesamtbrutto!Jahresbrutto,4,FALSE)&lt;BBGW2,(BBGW2-VLOOKUP(A7,Gesamtbrutto!Jahresbrutto,4,FALSE))*(RVAV_AG+Insolv),0)),2)</f>
        <v>245.61</v>
      </c>
      <c r="Y7" s="20">
        <f t="shared" si="9"/>
        <v>1497.78</v>
      </c>
    </row>
    <row r="8" spans="1:25" x14ac:dyDescent="0.25">
      <c r="A8" s="13">
        <v>1031</v>
      </c>
      <c r="B8" s="13" t="s">
        <v>34</v>
      </c>
      <c r="C8" s="13" t="s">
        <v>35</v>
      </c>
      <c r="D8" s="13" t="s">
        <v>36</v>
      </c>
      <c r="E8" s="13">
        <v>55000</v>
      </c>
      <c r="F8" s="13" t="s">
        <v>37</v>
      </c>
      <c r="G8" s="13" t="s">
        <v>38</v>
      </c>
      <c r="I8" s="13" t="s">
        <v>20</v>
      </c>
      <c r="J8" s="13">
        <v>35</v>
      </c>
      <c r="K8" s="13" t="s">
        <v>21</v>
      </c>
      <c r="L8" s="13" t="s">
        <v>22</v>
      </c>
      <c r="M8" s="14">
        <v>2608</v>
      </c>
      <c r="N8" s="19">
        <v>10</v>
      </c>
      <c r="O8" s="14"/>
      <c r="P8" s="20">
        <f t="shared" si="0"/>
        <v>2868.8</v>
      </c>
      <c r="Q8" s="13">
        <f>VLOOKUP(A8,Resturlaub!Urlaub,4,FALSE)</f>
        <v>8</v>
      </c>
      <c r="R8" s="20">
        <f t="shared" si="1"/>
        <v>131.9</v>
      </c>
      <c r="S8" s="20">
        <f t="shared" si="2"/>
        <v>1055.2</v>
      </c>
      <c r="T8" s="13">
        <f t="shared" si="8"/>
        <v>43.73</v>
      </c>
      <c r="U8" s="20">
        <f t="shared" si="4"/>
        <v>18.84</v>
      </c>
      <c r="V8" s="20">
        <f t="shared" si="5"/>
        <v>823.87</v>
      </c>
      <c r="W8" s="21">
        <f t="shared" si="6"/>
        <v>1879.0700000000002</v>
      </c>
      <c r="X8" s="20">
        <f>ROUND(IF(VLOOKUP(A8,Gesamtbrutto!Jahresbrutto,4,FALSE)+Rückstellung&lt;BBGW1,Rückstellung*KVPV_AG,IF(VLOOKUP(A8,Gesamtbrutto!Jahresbrutto,4,FALSE)&lt;BBGW1,(BBGW1-VLOOKUP(A8,Gesamtbrutto!Jahresbrutto,4,FALSE))*KVPV_AG,0))+IF(VLOOKUP(A8,Gesamtbrutto!Jahresbrutto,4,FALSE)+Rückstellung&lt;BBGW2,Rückstellung*(RVAV_AG+Insolv),IF(VLOOKUP(A8,Gesamtbrutto!Jahresbrutto,4,FALSE)&lt;BBGW2,(BBGW2-VLOOKUP(A8,Gesamtbrutto!Jahresbrutto,4,FALSE))*(RVAV_AG+Insolv),0)),2)</f>
        <v>368.58</v>
      </c>
      <c r="Y8" s="20">
        <f t="shared" si="9"/>
        <v>2247.65</v>
      </c>
    </row>
    <row r="9" spans="1:25" x14ac:dyDescent="0.25">
      <c r="A9" s="13">
        <v>1034</v>
      </c>
      <c r="B9" s="13" t="s">
        <v>39</v>
      </c>
      <c r="C9" s="13" t="s">
        <v>40</v>
      </c>
      <c r="D9" s="13" t="s">
        <v>41</v>
      </c>
      <c r="E9" s="13">
        <v>22010</v>
      </c>
      <c r="F9" s="13" t="s">
        <v>42</v>
      </c>
      <c r="G9" s="13" t="s">
        <v>43</v>
      </c>
      <c r="I9" s="13" t="s">
        <v>20</v>
      </c>
      <c r="J9" s="13">
        <v>35</v>
      </c>
      <c r="K9" s="13" t="s">
        <v>44</v>
      </c>
      <c r="L9" s="13" t="s">
        <v>22</v>
      </c>
      <c r="M9" s="14">
        <v>2091</v>
      </c>
      <c r="N9" s="19">
        <v>10</v>
      </c>
      <c r="O9" s="14"/>
      <c r="P9" s="20">
        <f t="shared" si="0"/>
        <v>2300.1</v>
      </c>
      <c r="Q9" s="13">
        <f>VLOOKUP(A9,Resturlaub!Urlaub,4,FALSE)</f>
        <v>1</v>
      </c>
      <c r="R9" s="20">
        <f t="shared" si="1"/>
        <v>105.75</v>
      </c>
      <c r="S9" s="20">
        <f t="shared" si="2"/>
        <v>105.75</v>
      </c>
      <c r="T9" s="13">
        <f t="shared" si="8"/>
        <v>35.119999999999997</v>
      </c>
      <c r="U9" s="20">
        <f t="shared" si="4"/>
        <v>15.11</v>
      </c>
      <c r="V9" s="20">
        <f t="shared" si="5"/>
        <v>530.66</v>
      </c>
      <c r="W9" s="21">
        <f t="shared" si="6"/>
        <v>636.41</v>
      </c>
      <c r="X9" s="20">
        <f>ROUND(IF(VLOOKUP(A9,Gesamtbrutto!Jahresbrutto,4,FALSE)+Rückstellung&lt;BBGW1,Rückstellung*KVPV_AG,IF(VLOOKUP(A9,Gesamtbrutto!Jahresbrutto,4,FALSE)&lt;BBGW1,(BBGW1-VLOOKUP(A9,Gesamtbrutto!Jahresbrutto,4,FALSE))*KVPV_AG,0))+IF(VLOOKUP(A9,Gesamtbrutto!Jahresbrutto,4,FALSE)+Rückstellung&lt;BBGW2,Rückstellung*(RVAV_AG+Insolv),IF(VLOOKUP(A9,Gesamtbrutto!Jahresbrutto,4,FALSE)&lt;BBGW2,(BBGW2-VLOOKUP(A9,Gesamtbrutto!Jahresbrutto,4,FALSE))*(RVAV_AG+Insolv),0)),2)</f>
        <v>124.83</v>
      </c>
      <c r="Y9" s="20">
        <f t="shared" si="9"/>
        <v>761.24</v>
      </c>
    </row>
    <row r="10" spans="1:25" x14ac:dyDescent="0.25">
      <c r="A10" s="13">
        <v>1048</v>
      </c>
      <c r="B10" s="13" t="s">
        <v>45</v>
      </c>
      <c r="C10" s="13" t="s">
        <v>46</v>
      </c>
      <c r="D10" s="13" t="s">
        <v>96</v>
      </c>
      <c r="E10" s="13">
        <v>49000</v>
      </c>
      <c r="F10" s="13" t="s">
        <v>97</v>
      </c>
      <c r="G10" s="13" t="s">
        <v>98</v>
      </c>
      <c r="I10" s="13" t="s">
        <v>20</v>
      </c>
      <c r="J10" s="13">
        <v>35</v>
      </c>
      <c r="K10" s="13" t="s">
        <v>50</v>
      </c>
      <c r="L10" s="13" t="s">
        <v>51</v>
      </c>
      <c r="M10" s="14">
        <v>3311.5</v>
      </c>
      <c r="N10" s="19">
        <v>10</v>
      </c>
      <c r="P10" s="20">
        <f t="shared" si="0"/>
        <v>3642.65</v>
      </c>
      <c r="Q10" s="13">
        <f>VLOOKUP(A10,Resturlaub!Urlaub,4,FALSE)</f>
        <v>9</v>
      </c>
      <c r="R10" s="20">
        <f t="shared" si="1"/>
        <v>167.48</v>
      </c>
      <c r="S10" s="20">
        <f t="shared" si="2"/>
        <v>1507.32</v>
      </c>
      <c r="T10" s="13">
        <f t="shared" si="8"/>
        <v>68.930000000000007</v>
      </c>
      <c r="U10" s="20">
        <f t="shared" si="4"/>
        <v>23.93</v>
      </c>
      <c r="V10" s="20">
        <f t="shared" si="5"/>
        <v>1649.49</v>
      </c>
      <c r="W10" s="21">
        <f t="shared" si="6"/>
        <v>3156.81</v>
      </c>
      <c r="X10" s="20">
        <f>ROUND(IF(VLOOKUP(A10,Gesamtbrutto!Jahresbrutto,4,FALSE)+Rückstellung&lt;BBGW1,Rückstellung*KVPV_AG,IF(VLOOKUP(A10,Gesamtbrutto!Jahresbrutto,4,FALSE)&lt;BBGW1,(BBGW1-VLOOKUP(A10,Gesamtbrutto!Jahresbrutto,4,FALSE))*KVPV_AG,0))+IF(VLOOKUP(A10,Gesamtbrutto!Jahresbrutto,4,FALSE)+Rückstellung&lt;BBGW2,Rückstellung*(RVAV_AG+Insolv),IF(VLOOKUP(A10,Gesamtbrutto!Jahresbrutto,4,FALSE)&lt;BBGW2,(BBGW2-VLOOKUP(A10,Gesamtbrutto!Jahresbrutto,4,FALSE))*(RVAV_AG+Insolv),0)),2)</f>
        <v>427.61</v>
      </c>
      <c r="Y10" s="20">
        <f t="shared" si="9"/>
        <v>3584.42</v>
      </c>
    </row>
    <row r="11" spans="1:25" x14ac:dyDescent="0.25">
      <c r="A11" s="13">
        <v>1061</v>
      </c>
      <c r="B11" s="13" t="s">
        <v>52</v>
      </c>
      <c r="C11" s="13" t="s">
        <v>53</v>
      </c>
      <c r="D11" s="13" t="s">
        <v>47</v>
      </c>
      <c r="E11" s="13">
        <v>13200</v>
      </c>
      <c r="F11" s="13" t="s">
        <v>48</v>
      </c>
      <c r="G11" s="13" t="s">
        <v>49</v>
      </c>
      <c r="I11" s="13" t="s">
        <v>54</v>
      </c>
      <c r="J11" s="13">
        <v>40</v>
      </c>
      <c r="M11" s="14">
        <v>5461.41</v>
      </c>
      <c r="N11" s="19"/>
      <c r="P11" s="20">
        <f t="shared" si="0"/>
        <v>5461.41</v>
      </c>
      <c r="Q11" s="13">
        <f>VLOOKUP(A11,Resturlaub!Urlaub,4,FALSE)</f>
        <v>2</v>
      </c>
      <c r="R11" s="20">
        <f t="shared" si="1"/>
        <v>251.1</v>
      </c>
      <c r="S11" s="20">
        <f t="shared" si="2"/>
        <v>502.2</v>
      </c>
      <c r="T11" s="13">
        <f t="shared" si="8"/>
        <v>48.74</v>
      </c>
      <c r="U11" s="20">
        <f t="shared" si="4"/>
        <v>31.39</v>
      </c>
      <c r="V11" s="20">
        <f t="shared" si="5"/>
        <v>1529.95</v>
      </c>
      <c r="W11" s="21">
        <f t="shared" si="6"/>
        <v>2032.15</v>
      </c>
      <c r="X11" s="20">
        <f>ROUND(IF(VLOOKUP(A11,Gesamtbrutto!Jahresbrutto,4,FALSE)+Rückstellung&lt;BBGW1,Rückstellung*KVPV_AG,IF(VLOOKUP(A11,Gesamtbrutto!Jahresbrutto,4,FALSE)&lt;BBGW1,(BBGW1-VLOOKUP(A11,Gesamtbrutto!Jahresbrutto,4,FALSE))*KVPV_AG,0))+IF(VLOOKUP(A11,Gesamtbrutto!Jahresbrutto,4,FALSE)+Rückstellung&lt;BBGW2,Rückstellung*(RVAV_AG+Insolv),IF(VLOOKUP(A11,Gesamtbrutto!Jahresbrutto,4,FALSE)&lt;BBGW2,(BBGW2-VLOOKUP(A11,Gesamtbrutto!Jahresbrutto,4,FALSE))*(RVAV_AG+Insolv),0)),2)</f>
        <v>0</v>
      </c>
      <c r="Y11" s="20">
        <f t="shared" si="9"/>
        <v>2032.15</v>
      </c>
    </row>
    <row r="12" spans="1:25" x14ac:dyDescent="0.25">
      <c r="A12" s="13">
        <v>1062</v>
      </c>
      <c r="B12" s="13" t="s">
        <v>55</v>
      </c>
      <c r="C12" s="13" t="s">
        <v>56</v>
      </c>
      <c r="D12" s="13" t="s">
        <v>175</v>
      </c>
      <c r="E12" s="13">
        <v>41000</v>
      </c>
      <c r="F12" s="13" t="s">
        <v>176</v>
      </c>
      <c r="G12" s="13" t="s">
        <v>177</v>
      </c>
      <c r="I12" s="13" t="s">
        <v>20</v>
      </c>
      <c r="J12" s="13">
        <v>38.5</v>
      </c>
      <c r="K12" s="13" t="s">
        <v>57</v>
      </c>
      <c r="L12" s="13" t="s">
        <v>22</v>
      </c>
      <c r="M12" s="14">
        <v>2413</v>
      </c>
      <c r="N12" s="19">
        <v>9</v>
      </c>
      <c r="O12" s="14">
        <v>256</v>
      </c>
      <c r="P12" s="20">
        <f t="shared" si="0"/>
        <v>3149.19</v>
      </c>
      <c r="Q12" s="13">
        <f>VLOOKUP(A12,Resturlaub!Urlaub,4,FALSE)</f>
        <v>4</v>
      </c>
      <c r="R12" s="20">
        <f t="shared" si="1"/>
        <v>144.79</v>
      </c>
      <c r="S12" s="20">
        <f t="shared" si="2"/>
        <v>579.16</v>
      </c>
      <c r="T12" s="13">
        <f t="shared" si="8"/>
        <v>68.349999999999994</v>
      </c>
      <c r="U12" s="20">
        <f t="shared" si="4"/>
        <v>18.8</v>
      </c>
      <c r="V12" s="20">
        <f t="shared" si="5"/>
        <v>1284.98</v>
      </c>
      <c r="W12" s="21">
        <f t="shared" si="6"/>
        <v>1864.1399999999999</v>
      </c>
      <c r="X12" s="20">
        <f>ROUND(IF(VLOOKUP(A12,Gesamtbrutto!Jahresbrutto,4,FALSE)+Rückstellung&lt;BBGW1,Rückstellung*KVPV_AG,IF(VLOOKUP(A12,Gesamtbrutto!Jahresbrutto,4,FALSE)&lt;BBGW1,(BBGW1-VLOOKUP(A12,Gesamtbrutto!Jahresbrutto,4,FALSE))*KVPV_AG,0))+IF(VLOOKUP(A12,Gesamtbrutto!Jahresbrutto,4,FALSE)+Rückstellung&lt;BBGW2,Rückstellung*(RVAV_AG+Insolv),IF(VLOOKUP(A12,Gesamtbrutto!Jahresbrutto,4,FALSE)&lt;BBGW2,(BBGW2-VLOOKUP(A12,Gesamtbrutto!Jahresbrutto,4,FALSE))*(RVAV_AG+Insolv),0)),2)</f>
        <v>365.65</v>
      </c>
      <c r="Y12" s="20">
        <f t="shared" si="9"/>
        <v>2229.79</v>
      </c>
    </row>
    <row r="13" spans="1:25" x14ac:dyDescent="0.25">
      <c r="A13" s="13">
        <v>1095</v>
      </c>
      <c r="B13" s="13" t="s">
        <v>58</v>
      </c>
      <c r="C13" s="13" t="s">
        <v>59</v>
      </c>
      <c r="D13" s="13" t="s">
        <v>17</v>
      </c>
      <c r="E13" s="13">
        <v>64000</v>
      </c>
      <c r="F13" s="13" t="s">
        <v>18</v>
      </c>
      <c r="G13" s="13" t="s">
        <v>19</v>
      </c>
      <c r="I13" s="13" t="s">
        <v>54</v>
      </c>
      <c r="J13" s="13">
        <v>40</v>
      </c>
      <c r="M13" s="14">
        <v>5465.16</v>
      </c>
      <c r="N13" s="19"/>
      <c r="O13" s="14"/>
      <c r="P13" s="20">
        <f t="shared" si="0"/>
        <v>5465.16</v>
      </c>
      <c r="Q13" s="13">
        <f>VLOOKUP(A13,Resturlaub!Urlaub,4,FALSE)</f>
        <v>8</v>
      </c>
      <c r="R13" s="20">
        <f t="shared" si="1"/>
        <v>251.27</v>
      </c>
      <c r="S13" s="20">
        <f t="shared" si="2"/>
        <v>2010.16</v>
      </c>
      <c r="T13" s="13">
        <f t="shared" si="8"/>
        <v>0</v>
      </c>
      <c r="U13" s="20">
        <f t="shared" si="4"/>
        <v>31.41</v>
      </c>
      <c r="V13" s="20">
        <f t="shared" si="5"/>
        <v>0</v>
      </c>
      <c r="W13" s="21">
        <f t="shared" si="6"/>
        <v>2010.16</v>
      </c>
      <c r="X13" s="20">
        <f>ROUND(IF(VLOOKUP(A13,Gesamtbrutto!Jahresbrutto,4,FALSE)+Rückstellung&lt;BBGW1,Rückstellung*KVPV_AG,IF(VLOOKUP(A13,Gesamtbrutto!Jahresbrutto,4,FALSE)&lt;BBGW1,(BBGW1-VLOOKUP(A13,Gesamtbrutto!Jahresbrutto,4,FALSE))*KVPV_AG,0))+IF(VLOOKUP(A13,Gesamtbrutto!Jahresbrutto,4,FALSE)+Rückstellung&lt;BBGW2,Rückstellung*(RVAV_AG+Insolv),IF(VLOOKUP(A13,Gesamtbrutto!Jahresbrutto,4,FALSE)&lt;BBGW2,(BBGW2-VLOOKUP(A13,Gesamtbrutto!Jahresbrutto,4,FALSE))*(RVAV_AG+Insolv),0)),2)</f>
        <v>0</v>
      </c>
      <c r="Y13" s="20">
        <f t="shared" si="9"/>
        <v>2010.16</v>
      </c>
    </row>
    <row r="14" spans="1:25" x14ac:dyDescent="0.25">
      <c r="A14" s="13">
        <v>1096</v>
      </c>
      <c r="B14" s="13" t="s">
        <v>60</v>
      </c>
      <c r="C14" s="13" t="s">
        <v>61</v>
      </c>
      <c r="D14" s="13" t="s">
        <v>62</v>
      </c>
      <c r="E14" s="13">
        <v>65000</v>
      </c>
      <c r="F14" s="13" t="s">
        <v>63</v>
      </c>
      <c r="G14" s="13" t="s">
        <v>399</v>
      </c>
      <c r="I14" s="13" t="s">
        <v>54</v>
      </c>
      <c r="J14" s="13">
        <v>40</v>
      </c>
      <c r="M14" s="14">
        <v>5941.41</v>
      </c>
      <c r="N14" s="19"/>
      <c r="P14" s="20">
        <f t="shared" si="0"/>
        <v>5941.41</v>
      </c>
      <c r="Q14" s="13">
        <f>VLOOKUP(A14,Resturlaub!Urlaub,4,FALSE)</f>
        <v>8</v>
      </c>
      <c r="R14" s="20">
        <f t="shared" si="1"/>
        <v>273.17</v>
      </c>
      <c r="S14" s="20">
        <f t="shared" si="2"/>
        <v>2185.36</v>
      </c>
      <c r="T14" s="13">
        <f t="shared" si="8"/>
        <v>0</v>
      </c>
      <c r="U14" s="20">
        <f t="shared" si="4"/>
        <v>34.15</v>
      </c>
      <c r="V14" s="20">
        <f t="shared" si="5"/>
        <v>0</v>
      </c>
      <c r="W14" s="21">
        <f t="shared" si="6"/>
        <v>2185.36</v>
      </c>
      <c r="X14" s="20">
        <f>ROUND(IF(VLOOKUP(A14,Gesamtbrutto!Jahresbrutto,4,FALSE)+Rückstellung&lt;BBGW1,Rückstellung*KVPV_AG,IF(VLOOKUP(A14,Gesamtbrutto!Jahresbrutto,4,FALSE)&lt;BBGW1,(BBGW1-VLOOKUP(A14,Gesamtbrutto!Jahresbrutto,4,FALSE))*KVPV_AG,0))+IF(VLOOKUP(A14,Gesamtbrutto!Jahresbrutto,4,FALSE)+Rückstellung&lt;BBGW2,Rückstellung*(RVAV_AG+Insolv),IF(VLOOKUP(A14,Gesamtbrutto!Jahresbrutto,4,FALSE)&lt;BBGW2,(BBGW2-VLOOKUP(A14,Gesamtbrutto!Jahresbrutto,4,FALSE))*(RVAV_AG+Insolv),0)),2)</f>
        <v>0</v>
      </c>
      <c r="Y14" s="20">
        <f t="shared" si="9"/>
        <v>2185.36</v>
      </c>
    </row>
    <row r="15" spans="1:25" x14ac:dyDescent="0.25">
      <c r="A15" s="13">
        <v>1097</v>
      </c>
      <c r="B15" s="13" t="s">
        <v>60</v>
      </c>
      <c r="C15" s="13" t="s">
        <v>64</v>
      </c>
      <c r="D15" s="13" t="s">
        <v>65</v>
      </c>
      <c r="E15" s="13">
        <v>44000</v>
      </c>
      <c r="F15" s="13" t="s">
        <v>66</v>
      </c>
      <c r="G15" s="13" t="s">
        <v>67</v>
      </c>
      <c r="I15" s="13" t="s">
        <v>20</v>
      </c>
      <c r="J15" s="13">
        <v>40</v>
      </c>
      <c r="K15" s="13" t="s">
        <v>44</v>
      </c>
      <c r="L15" s="13" t="s">
        <v>22</v>
      </c>
      <c r="M15" s="14">
        <v>2091</v>
      </c>
      <c r="N15" s="19">
        <v>9</v>
      </c>
      <c r="O15" s="14"/>
      <c r="P15" s="20">
        <f t="shared" si="0"/>
        <v>2604.79</v>
      </c>
      <c r="Q15" s="13">
        <f>VLOOKUP(A15,Resturlaub!Urlaub,4,FALSE)</f>
        <v>5</v>
      </c>
      <c r="R15" s="20">
        <f t="shared" si="1"/>
        <v>119.76</v>
      </c>
      <c r="S15" s="20">
        <f t="shared" si="2"/>
        <v>598.79999999999995</v>
      </c>
      <c r="T15" s="13">
        <f t="shared" si="8"/>
        <v>44.75</v>
      </c>
      <c r="U15" s="20">
        <f t="shared" si="4"/>
        <v>14.97</v>
      </c>
      <c r="V15" s="20">
        <f t="shared" si="5"/>
        <v>669.91</v>
      </c>
      <c r="W15" s="21">
        <f t="shared" si="6"/>
        <v>1268.71</v>
      </c>
      <c r="X15" s="20">
        <f>ROUND(IF(VLOOKUP(A15,Gesamtbrutto!Jahresbrutto,4,FALSE)+Rückstellung&lt;BBGW1,Rückstellung*KVPV_AG,IF(VLOOKUP(A15,Gesamtbrutto!Jahresbrutto,4,FALSE)&lt;BBGW1,(BBGW1-VLOOKUP(A15,Gesamtbrutto!Jahresbrutto,4,FALSE))*KVPV_AG,0))+IF(VLOOKUP(A15,Gesamtbrutto!Jahresbrutto,4,FALSE)+Rückstellung&lt;BBGW2,Rückstellung*(RVAV_AG+Insolv),IF(VLOOKUP(A15,Gesamtbrutto!Jahresbrutto,4,FALSE)&lt;BBGW2,(BBGW2-VLOOKUP(A15,Gesamtbrutto!Jahresbrutto,4,FALSE))*(RVAV_AG+Insolv),0)),2)</f>
        <v>248.86</v>
      </c>
      <c r="Y15" s="20">
        <f t="shared" si="9"/>
        <v>1517.57</v>
      </c>
    </row>
    <row r="16" spans="1:25" x14ac:dyDescent="0.25">
      <c r="A16" s="13">
        <v>1104</v>
      </c>
      <c r="B16" s="13" t="s">
        <v>68</v>
      </c>
      <c r="C16" s="13" t="s">
        <v>69</v>
      </c>
      <c r="D16" s="13" t="s">
        <v>17</v>
      </c>
      <c r="E16" s="13">
        <v>64000</v>
      </c>
      <c r="F16" s="13" t="s">
        <v>18</v>
      </c>
      <c r="G16" s="13" t="s">
        <v>19</v>
      </c>
      <c r="I16" s="13" t="s">
        <v>20</v>
      </c>
      <c r="J16" s="13">
        <v>35</v>
      </c>
      <c r="K16" s="13" t="s">
        <v>70</v>
      </c>
      <c r="L16" s="13" t="s">
        <v>22</v>
      </c>
      <c r="M16" s="14">
        <v>3213.5</v>
      </c>
      <c r="N16" s="19">
        <v>11</v>
      </c>
      <c r="O16" s="13">
        <v>183</v>
      </c>
      <c r="P16" s="20">
        <f t="shared" si="0"/>
        <v>3749.99</v>
      </c>
      <c r="Q16" s="13">
        <f>VLOOKUP(A16,Resturlaub!Urlaub,4,FALSE)</f>
        <v>6</v>
      </c>
      <c r="R16" s="20">
        <f t="shared" si="1"/>
        <v>172.41</v>
      </c>
      <c r="S16" s="20">
        <f t="shared" si="2"/>
        <v>1034.46</v>
      </c>
      <c r="T16" s="13">
        <f t="shared" si="8"/>
        <v>2.2200000000000002</v>
      </c>
      <c r="U16" s="20">
        <f t="shared" si="4"/>
        <v>24.63</v>
      </c>
      <c r="V16" s="20">
        <f t="shared" si="5"/>
        <v>54.68</v>
      </c>
      <c r="W16" s="21">
        <f t="shared" si="6"/>
        <v>1089.1400000000001</v>
      </c>
      <c r="X16" s="20">
        <f>ROUND(IF(VLOOKUP(A16,Gesamtbrutto!Jahresbrutto,4,FALSE)+Rückstellung&lt;BBGW1,Rückstellung*KVPV_AG,IF(VLOOKUP(A16,Gesamtbrutto!Jahresbrutto,4,FALSE)&lt;BBGW1,(BBGW1-VLOOKUP(A16,Gesamtbrutto!Jahresbrutto,4,FALSE))*KVPV_AG,0))+IF(VLOOKUP(A16,Gesamtbrutto!Jahresbrutto,4,FALSE)+Rückstellung&lt;BBGW2,Rückstellung*(RVAV_AG+Insolv),IF(VLOOKUP(A16,Gesamtbrutto!Jahresbrutto,4,FALSE)&lt;BBGW2,(BBGW2-VLOOKUP(A16,Gesamtbrutto!Jahresbrutto,4,FALSE))*(RVAV_AG+Insolv),0)),2)</f>
        <v>123.51</v>
      </c>
      <c r="Y16" s="20">
        <f t="shared" si="9"/>
        <v>1212.6500000000001</v>
      </c>
    </row>
    <row r="17" spans="1:25" x14ac:dyDescent="0.25">
      <c r="A17" s="13">
        <v>1109</v>
      </c>
      <c r="B17" s="13" t="s">
        <v>71</v>
      </c>
      <c r="C17" s="13" t="s">
        <v>72</v>
      </c>
      <c r="D17" s="13" t="s">
        <v>31</v>
      </c>
      <c r="E17" s="13">
        <v>51000</v>
      </c>
      <c r="F17" s="13" t="s">
        <v>73</v>
      </c>
      <c r="G17" s="13" t="s">
        <v>33</v>
      </c>
      <c r="I17" s="13" t="s">
        <v>20</v>
      </c>
      <c r="J17" s="13">
        <v>40</v>
      </c>
      <c r="K17" s="13" t="s">
        <v>74</v>
      </c>
      <c r="L17" s="13" t="s">
        <v>22</v>
      </c>
      <c r="M17" s="14">
        <v>2042</v>
      </c>
      <c r="N17" s="19">
        <v>11</v>
      </c>
      <c r="O17" s="13">
        <v>273</v>
      </c>
      <c r="P17" s="20">
        <f t="shared" si="0"/>
        <v>2863.42</v>
      </c>
      <c r="Q17" s="13">
        <f>VLOOKUP(A17,Resturlaub!Urlaub,4,FALSE)</f>
        <v>6</v>
      </c>
      <c r="R17" s="20">
        <f t="shared" si="1"/>
        <v>131.65</v>
      </c>
      <c r="S17" s="20">
        <f t="shared" si="2"/>
        <v>789.9</v>
      </c>
      <c r="T17" s="13">
        <f t="shared" si="8"/>
        <v>90.61</v>
      </c>
      <c r="U17" s="20">
        <f t="shared" si="4"/>
        <v>16.46</v>
      </c>
      <c r="V17" s="20">
        <f t="shared" si="5"/>
        <v>1491.44</v>
      </c>
      <c r="W17" s="21">
        <f t="shared" si="6"/>
        <v>2281.34</v>
      </c>
      <c r="X17" s="20">
        <f>ROUND(IF(VLOOKUP(A17,Gesamtbrutto!Jahresbrutto,4,FALSE)+Rückstellung&lt;BBGW1,Rückstellung*KVPV_AG,IF(VLOOKUP(A17,Gesamtbrutto!Jahresbrutto,4,FALSE)&lt;BBGW1,(BBGW1-VLOOKUP(A17,Gesamtbrutto!Jahresbrutto,4,FALSE))*KVPV_AG,0))+IF(VLOOKUP(A17,Gesamtbrutto!Jahresbrutto,4,FALSE)+Rückstellung&lt;BBGW2,Rückstellung*(RVAV_AG+Insolv),IF(VLOOKUP(A17,Gesamtbrutto!Jahresbrutto,4,FALSE)&lt;BBGW2,(BBGW2-VLOOKUP(A17,Gesamtbrutto!Jahresbrutto,4,FALSE))*(RVAV_AG+Insolv),0)),2)</f>
        <v>447.48</v>
      </c>
      <c r="Y17" s="20">
        <f t="shared" si="9"/>
        <v>2728.82</v>
      </c>
    </row>
    <row r="18" spans="1:25" x14ac:dyDescent="0.25">
      <c r="A18" s="13">
        <v>1110</v>
      </c>
      <c r="B18" s="13" t="s">
        <v>75</v>
      </c>
      <c r="C18" s="13" t="s">
        <v>76</v>
      </c>
      <c r="D18" s="13" t="s">
        <v>25</v>
      </c>
      <c r="E18" s="13">
        <v>25000</v>
      </c>
      <c r="F18" s="13" t="s">
        <v>26</v>
      </c>
      <c r="G18" s="13" t="s">
        <v>27</v>
      </c>
      <c r="I18" s="13" t="s">
        <v>20</v>
      </c>
      <c r="J18" s="13">
        <v>35</v>
      </c>
      <c r="K18" s="13" t="s">
        <v>77</v>
      </c>
      <c r="L18" s="13" t="s">
        <v>22</v>
      </c>
      <c r="M18" s="14">
        <v>2224</v>
      </c>
      <c r="N18" s="19">
        <v>8</v>
      </c>
      <c r="P18" s="20">
        <f t="shared" si="0"/>
        <v>2401.92</v>
      </c>
      <c r="Q18" s="13">
        <f>VLOOKUP(A18,Resturlaub!Urlaub,4,FALSE)</f>
        <v>9</v>
      </c>
      <c r="R18" s="20">
        <f t="shared" si="1"/>
        <v>110.43</v>
      </c>
      <c r="S18" s="20">
        <f t="shared" si="2"/>
        <v>993.87</v>
      </c>
      <c r="T18" s="13">
        <f t="shared" si="8"/>
        <v>14.12</v>
      </c>
      <c r="U18" s="20">
        <f t="shared" si="4"/>
        <v>15.78</v>
      </c>
      <c r="V18" s="20">
        <f t="shared" si="5"/>
        <v>222.81</v>
      </c>
      <c r="W18" s="21">
        <f t="shared" si="6"/>
        <v>1216.68</v>
      </c>
      <c r="X18" s="20">
        <f>ROUND(IF(VLOOKUP(A18,Gesamtbrutto!Jahresbrutto,4,FALSE)+Rückstellung&lt;BBGW1,Rückstellung*KVPV_AG,IF(VLOOKUP(A18,Gesamtbrutto!Jahresbrutto,4,FALSE)&lt;BBGW1,(BBGW1-VLOOKUP(A18,Gesamtbrutto!Jahresbrutto,4,FALSE))*KVPV_AG,0))+IF(VLOOKUP(A18,Gesamtbrutto!Jahresbrutto,4,FALSE)+Rückstellung&lt;BBGW2,Rückstellung*(RVAV_AG+Insolv),IF(VLOOKUP(A18,Gesamtbrutto!Jahresbrutto,4,FALSE)&lt;BBGW2,(BBGW2-VLOOKUP(A18,Gesamtbrutto!Jahresbrutto,4,FALSE))*(RVAV_AG+Insolv),0)),2)</f>
        <v>238.65</v>
      </c>
      <c r="Y18" s="20">
        <f t="shared" si="9"/>
        <v>1455.33</v>
      </c>
    </row>
    <row r="19" spans="1:25" x14ac:dyDescent="0.25">
      <c r="A19" s="13">
        <v>1116</v>
      </c>
      <c r="B19" s="13" t="s">
        <v>78</v>
      </c>
      <c r="C19" s="13" t="s">
        <v>79</v>
      </c>
      <c r="D19" s="13" t="s">
        <v>47</v>
      </c>
      <c r="E19" s="13">
        <v>13200</v>
      </c>
      <c r="F19" s="13" t="s">
        <v>48</v>
      </c>
      <c r="G19" s="13" t="s">
        <v>49</v>
      </c>
      <c r="I19" s="13" t="s">
        <v>54</v>
      </c>
      <c r="J19" s="13">
        <v>40</v>
      </c>
      <c r="M19" s="14">
        <v>6033.31</v>
      </c>
      <c r="N19" s="19"/>
      <c r="P19" s="20">
        <f t="shared" si="0"/>
        <v>6033.31</v>
      </c>
      <c r="Q19" s="13">
        <f>VLOOKUP(A19,Resturlaub!Urlaub,4,FALSE)</f>
        <v>5</v>
      </c>
      <c r="R19" s="20">
        <f t="shared" si="1"/>
        <v>277.39</v>
      </c>
      <c r="S19" s="20">
        <f t="shared" si="2"/>
        <v>1386.95</v>
      </c>
      <c r="T19" s="13">
        <f t="shared" si="8"/>
        <v>87.13</v>
      </c>
      <c r="U19" s="20">
        <f t="shared" si="4"/>
        <v>34.67</v>
      </c>
      <c r="V19" s="20">
        <f t="shared" si="5"/>
        <v>3020.8</v>
      </c>
      <c r="W19" s="21">
        <f t="shared" si="6"/>
        <v>4407.75</v>
      </c>
      <c r="X19" s="20">
        <f>ROUND(IF(VLOOKUP(A19,Gesamtbrutto!Jahresbrutto,4,FALSE)+Rückstellung&lt;BBGW1,Rückstellung*KVPV_AG,IF(VLOOKUP(A19,Gesamtbrutto!Jahresbrutto,4,FALSE)&lt;BBGW1,(BBGW1-VLOOKUP(A19,Gesamtbrutto!Jahresbrutto,4,FALSE))*KVPV_AG,0))+IF(VLOOKUP(A19,Gesamtbrutto!Jahresbrutto,4,FALSE)+Rückstellung&lt;BBGW2,Rückstellung*(RVAV_AG+Insolv),IF(VLOOKUP(A19,Gesamtbrutto!Jahresbrutto,4,FALSE)&lt;BBGW2,(BBGW2-VLOOKUP(A19,Gesamtbrutto!Jahresbrutto,4,FALSE))*(RVAV_AG+Insolv),0)),2)</f>
        <v>0</v>
      </c>
      <c r="Y19" s="20">
        <f t="shared" si="9"/>
        <v>4407.75</v>
      </c>
    </row>
    <row r="20" spans="1:25" x14ac:dyDescent="0.25">
      <c r="A20" s="13">
        <v>1117</v>
      </c>
      <c r="B20" s="13" t="s">
        <v>39</v>
      </c>
      <c r="C20" s="13" t="s">
        <v>79</v>
      </c>
      <c r="D20" s="13" t="s">
        <v>36</v>
      </c>
      <c r="E20" s="13">
        <v>55000</v>
      </c>
      <c r="F20" s="13" t="s">
        <v>37</v>
      </c>
      <c r="G20" s="13" t="s">
        <v>38</v>
      </c>
      <c r="I20" s="13" t="s">
        <v>54</v>
      </c>
      <c r="J20" s="13">
        <v>40</v>
      </c>
      <c r="M20" s="14">
        <v>8228.2099999999991</v>
      </c>
      <c r="N20" s="19"/>
      <c r="P20" s="20">
        <f t="shared" si="0"/>
        <v>8228.2099999999991</v>
      </c>
      <c r="Q20" s="13">
        <f>VLOOKUP(A20,Resturlaub!Urlaub,4,FALSE)</f>
        <v>8</v>
      </c>
      <c r="R20" s="20">
        <f t="shared" si="1"/>
        <v>378.31</v>
      </c>
      <c r="S20" s="20">
        <f t="shared" si="2"/>
        <v>3026.48</v>
      </c>
      <c r="T20" s="13">
        <f t="shared" si="8"/>
        <v>87.59</v>
      </c>
      <c r="U20" s="20">
        <f t="shared" si="4"/>
        <v>47.29</v>
      </c>
      <c r="V20" s="20">
        <f t="shared" si="5"/>
        <v>4142.13</v>
      </c>
      <c r="W20" s="21">
        <f t="shared" si="6"/>
        <v>7168.6100000000006</v>
      </c>
      <c r="X20" s="20">
        <f>ROUND(IF(VLOOKUP(A20,Gesamtbrutto!Jahresbrutto,4,FALSE)+Rückstellung&lt;BBGW1,Rückstellung*KVPV_AG,IF(VLOOKUP(A20,Gesamtbrutto!Jahresbrutto,4,FALSE)&lt;BBGW1,(BBGW1-VLOOKUP(A20,Gesamtbrutto!Jahresbrutto,4,FALSE))*KVPV_AG,0))+IF(VLOOKUP(A20,Gesamtbrutto!Jahresbrutto,4,FALSE)+Rückstellung&lt;BBGW2,Rückstellung*(RVAV_AG+Insolv),IF(VLOOKUP(A20,Gesamtbrutto!Jahresbrutto,4,FALSE)&lt;BBGW2,(BBGW2-VLOOKUP(A20,Gesamtbrutto!Jahresbrutto,4,FALSE))*(RVAV_AG+Insolv),0)),2)</f>
        <v>0</v>
      </c>
      <c r="Y20" s="20">
        <f t="shared" si="9"/>
        <v>7168.61</v>
      </c>
    </row>
    <row r="21" spans="1:25" x14ac:dyDescent="0.25">
      <c r="A21" s="13">
        <v>1121</v>
      </c>
      <c r="B21" s="13" t="s">
        <v>80</v>
      </c>
      <c r="C21" s="13" t="s">
        <v>81</v>
      </c>
      <c r="D21" s="13" t="s">
        <v>82</v>
      </c>
      <c r="E21" s="13">
        <v>31000</v>
      </c>
      <c r="F21" s="13" t="s">
        <v>83</v>
      </c>
      <c r="G21" s="13" t="s">
        <v>84</v>
      </c>
      <c r="I21" s="13" t="s">
        <v>20</v>
      </c>
      <c r="J21" s="13">
        <v>35</v>
      </c>
      <c r="K21" s="13" t="s">
        <v>85</v>
      </c>
      <c r="L21" s="13" t="s">
        <v>86</v>
      </c>
      <c r="M21" s="14">
        <v>4204.5</v>
      </c>
      <c r="N21" s="19">
        <v>11</v>
      </c>
      <c r="O21" s="14"/>
      <c r="P21" s="20">
        <f t="shared" si="0"/>
        <v>4667</v>
      </c>
      <c r="Q21" s="13">
        <f>VLOOKUP(A21,Resturlaub!Urlaub,4,FALSE)</f>
        <v>4</v>
      </c>
      <c r="R21" s="20">
        <f t="shared" si="1"/>
        <v>214.57</v>
      </c>
      <c r="S21" s="20">
        <f t="shared" si="2"/>
        <v>858.28</v>
      </c>
      <c r="T21" s="13">
        <f t="shared" si="8"/>
        <v>61.58</v>
      </c>
      <c r="U21" s="20">
        <f t="shared" si="4"/>
        <v>30.65</v>
      </c>
      <c r="V21" s="20">
        <f t="shared" si="5"/>
        <v>1887.43</v>
      </c>
      <c r="W21" s="21">
        <f t="shared" si="6"/>
        <v>2745.71</v>
      </c>
      <c r="X21" s="20">
        <f>ROUND(IF(VLOOKUP(A21,Gesamtbrutto!Jahresbrutto,4,FALSE)+Rückstellung&lt;BBGW1,Rückstellung*KVPV_AG,IF(VLOOKUP(A21,Gesamtbrutto!Jahresbrutto,4,FALSE)&lt;BBGW1,(BBGW1-VLOOKUP(A21,Gesamtbrutto!Jahresbrutto,4,FALSE))*KVPV_AG,0))+IF(VLOOKUP(A21,Gesamtbrutto!Jahresbrutto,4,FALSE)+Rückstellung&lt;BBGW2,Rückstellung*(RVAV_AG+Insolv),IF(VLOOKUP(A21,Gesamtbrutto!Jahresbrutto,4,FALSE)&lt;BBGW2,(BBGW2-VLOOKUP(A21,Gesamtbrutto!Jahresbrutto,4,FALSE))*(RVAV_AG+Insolv),0)),2)</f>
        <v>311.36</v>
      </c>
      <c r="Y21" s="20">
        <f t="shared" si="9"/>
        <v>3057.07</v>
      </c>
    </row>
    <row r="22" spans="1:25" x14ac:dyDescent="0.25">
      <c r="A22" s="13">
        <v>1127</v>
      </c>
      <c r="B22" s="13" t="s">
        <v>87</v>
      </c>
      <c r="C22" s="13" t="s">
        <v>88</v>
      </c>
      <c r="D22" s="13" t="s">
        <v>82</v>
      </c>
      <c r="E22" s="13">
        <v>31000</v>
      </c>
      <c r="F22" s="13" t="s">
        <v>83</v>
      </c>
      <c r="G22" s="13" t="s">
        <v>84</v>
      </c>
      <c r="I22" s="13" t="s">
        <v>20</v>
      </c>
      <c r="J22" s="13">
        <v>35</v>
      </c>
      <c r="K22" s="13" t="s">
        <v>77</v>
      </c>
      <c r="L22" s="13" t="s">
        <v>22</v>
      </c>
      <c r="M22" s="14">
        <v>2224</v>
      </c>
      <c r="N22" s="19">
        <v>10</v>
      </c>
      <c r="P22" s="20">
        <f t="shared" si="0"/>
        <v>2446.4</v>
      </c>
      <c r="Q22" s="13">
        <f>VLOOKUP(A22,Resturlaub!Urlaub,4,FALSE)</f>
        <v>9</v>
      </c>
      <c r="R22" s="20">
        <f t="shared" si="1"/>
        <v>112.48</v>
      </c>
      <c r="S22" s="20">
        <f t="shared" si="2"/>
        <v>1012.32</v>
      </c>
      <c r="T22" s="13">
        <f t="shared" si="8"/>
        <v>0</v>
      </c>
      <c r="U22" s="20">
        <f t="shared" si="4"/>
        <v>16.07</v>
      </c>
      <c r="V22" s="20">
        <f t="shared" si="5"/>
        <v>0</v>
      </c>
      <c r="W22" s="21">
        <f t="shared" si="6"/>
        <v>1012.32</v>
      </c>
      <c r="X22" s="20">
        <f>ROUND(IF(VLOOKUP(A22,Gesamtbrutto!Jahresbrutto,4,FALSE)+Rückstellung&lt;BBGW1,Rückstellung*KVPV_AG,IF(VLOOKUP(A22,Gesamtbrutto!Jahresbrutto,4,FALSE)&lt;BBGW1,(BBGW1-VLOOKUP(A22,Gesamtbrutto!Jahresbrutto,4,FALSE))*KVPV_AG,0))+IF(VLOOKUP(A22,Gesamtbrutto!Jahresbrutto,4,FALSE)+Rückstellung&lt;BBGW2,Rückstellung*(RVAV_AG+Insolv),IF(VLOOKUP(A22,Gesamtbrutto!Jahresbrutto,4,FALSE)&lt;BBGW2,(BBGW2-VLOOKUP(A22,Gesamtbrutto!Jahresbrutto,4,FALSE))*(RVAV_AG+Insolv),0)),2)</f>
        <v>198.57</v>
      </c>
      <c r="Y22" s="20">
        <f t="shared" si="9"/>
        <v>1210.8900000000001</v>
      </c>
    </row>
    <row r="23" spans="1:25" x14ac:dyDescent="0.25">
      <c r="A23" s="13">
        <v>1129</v>
      </c>
      <c r="B23" s="13" t="s">
        <v>89</v>
      </c>
      <c r="C23" s="13" t="s">
        <v>90</v>
      </c>
      <c r="D23" s="13" t="s">
        <v>31</v>
      </c>
      <c r="E23" s="13">
        <v>51020</v>
      </c>
      <c r="F23" s="13" t="s">
        <v>32</v>
      </c>
      <c r="G23" s="13" t="s">
        <v>33</v>
      </c>
      <c r="I23" s="13" t="s">
        <v>20</v>
      </c>
      <c r="J23" s="13">
        <v>40</v>
      </c>
      <c r="K23" s="13" t="s">
        <v>70</v>
      </c>
      <c r="L23" s="13" t="s">
        <v>22</v>
      </c>
      <c r="M23" s="14">
        <v>3213.5</v>
      </c>
      <c r="N23" s="19">
        <v>9</v>
      </c>
      <c r="P23" s="20">
        <f t="shared" si="0"/>
        <v>4003.1</v>
      </c>
      <c r="Q23" s="13">
        <f>VLOOKUP(A23,Resturlaub!Urlaub,4,FALSE)</f>
        <v>3</v>
      </c>
      <c r="R23" s="20">
        <f t="shared" si="1"/>
        <v>184.05</v>
      </c>
      <c r="S23" s="20">
        <f t="shared" si="2"/>
        <v>552.15</v>
      </c>
      <c r="T23" s="13">
        <f t="shared" si="8"/>
        <v>0</v>
      </c>
      <c r="U23" s="20">
        <f t="shared" si="4"/>
        <v>23.01</v>
      </c>
      <c r="V23" s="20">
        <f t="shared" si="5"/>
        <v>0</v>
      </c>
      <c r="W23" s="21">
        <f t="shared" si="6"/>
        <v>552.15</v>
      </c>
      <c r="X23" s="20">
        <f>ROUND(IF(VLOOKUP(A23,Gesamtbrutto!Jahresbrutto,4,FALSE)+Rückstellung&lt;BBGW1,Rückstellung*KVPV_AG,IF(VLOOKUP(A23,Gesamtbrutto!Jahresbrutto,4,FALSE)&lt;BBGW1,(BBGW1-VLOOKUP(A23,Gesamtbrutto!Jahresbrutto,4,FALSE))*KVPV_AG,0))+IF(VLOOKUP(A23,Gesamtbrutto!Jahresbrutto,4,FALSE)+Rückstellung&lt;BBGW2,Rückstellung*(RVAV_AG+Insolv),IF(VLOOKUP(A23,Gesamtbrutto!Jahresbrutto,4,FALSE)&lt;BBGW2,(BBGW2-VLOOKUP(A23,Gesamtbrutto!Jahresbrutto,4,FALSE))*(RVAV_AG+Insolv),0)),2)</f>
        <v>108.3</v>
      </c>
      <c r="Y23" s="20">
        <f t="shared" si="9"/>
        <v>660.45</v>
      </c>
    </row>
    <row r="24" spans="1:25" x14ac:dyDescent="0.25">
      <c r="A24" s="13">
        <v>1134</v>
      </c>
      <c r="B24" s="13" t="s">
        <v>34</v>
      </c>
      <c r="C24" s="13" t="s">
        <v>91</v>
      </c>
      <c r="D24" s="13" t="s">
        <v>62</v>
      </c>
      <c r="E24" s="13">
        <v>65000</v>
      </c>
      <c r="F24" s="13" t="s">
        <v>63</v>
      </c>
      <c r="G24" s="13" t="s">
        <v>399</v>
      </c>
      <c r="I24" s="13" t="s">
        <v>20</v>
      </c>
      <c r="J24" s="13">
        <v>40</v>
      </c>
      <c r="K24" s="13" t="s">
        <v>57</v>
      </c>
      <c r="L24" s="13" t="s">
        <v>22</v>
      </c>
      <c r="M24" s="14">
        <v>2413</v>
      </c>
      <c r="N24" s="19">
        <v>11</v>
      </c>
      <c r="P24" s="20">
        <f t="shared" si="0"/>
        <v>3061.06</v>
      </c>
      <c r="Q24" s="13">
        <f>VLOOKUP(A24,Resturlaub!Urlaub,4,FALSE)</f>
        <v>8</v>
      </c>
      <c r="R24" s="20">
        <f t="shared" si="1"/>
        <v>140.74</v>
      </c>
      <c r="S24" s="20">
        <f t="shared" si="2"/>
        <v>1125.92</v>
      </c>
      <c r="T24" s="13">
        <f t="shared" si="8"/>
        <v>0</v>
      </c>
      <c r="U24" s="20">
        <f t="shared" si="4"/>
        <v>17.59</v>
      </c>
      <c r="V24" s="20">
        <f t="shared" si="5"/>
        <v>0</v>
      </c>
      <c r="W24" s="21">
        <f t="shared" si="6"/>
        <v>1125.92</v>
      </c>
      <c r="X24" s="20">
        <f>ROUND(IF(VLOOKUP(A24,Gesamtbrutto!Jahresbrutto,4,FALSE)+Rückstellung&lt;BBGW1,Rückstellung*KVPV_AG,IF(VLOOKUP(A24,Gesamtbrutto!Jahresbrutto,4,FALSE)&lt;BBGW1,(BBGW1-VLOOKUP(A24,Gesamtbrutto!Jahresbrutto,4,FALSE))*KVPV_AG,0))+IF(VLOOKUP(A24,Gesamtbrutto!Jahresbrutto,4,FALSE)+Rückstellung&lt;BBGW2,Rückstellung*(RVAV_AG+Insolv),IF(VLOOKUP(A24,Gesamtbrutto!Jahresbrutto,4,FALSE)&lt;BBGW2,(BBGW2-VLOOKUP(A24,Gesamtbrutto!Jahresbrutto,4,FALSE))*(RVAV_AG+Insolv),0)),2)</f>
        <v>220.85</v>
      </c>
      <c r="Y24" s="20">
        <f t="shared" si="9"/>
        <v>1346.77</v>
      </c>
    </row>
    <row r="25" spans="1:25" x14ac:dyDescent="0.25">
      <c r="A25" s="13">
        <v>1141</v>
      </c>
      <c r="B25" s="13" t="s">
        <v>92</v>
      </c>
      <c r="C25" s="13" t="s">
        <v>93</v>
      </c>
      <c r="D25" s="13" t="s">
        <v>31</v>
      </c>
      <c r="E25" s="13">
        <v>51000</v>
      </c>
      <c r="F25" s="13" t="s">
        <v>73</v>
      </c>
      <c r="G25" s="13" t="s">
        <v>33</v>
      </c>
      <c r="I25" s="13" t="s">
        <v>20</v>
      </c>
      <c r="J25" s="13">
        <v>35</v>
      </c>
      <c r="K25" s="13" t="s">
        <v>57</v>
      </c>
      <c r="L25" s="13" t="s">
        <v>22</v>
      </c>
      <c r="M25" s="14">
        <v>2413</v>
      </c>
      <c r="N25" s="19">
        <v>9</v>
      </c>
      <c r="O25" s="13">
        <v>113</v>
      </c>
      <c r="P25" s="20">
        <f t="shared" si="0"/>
        <v>2743.17</v>
      </c>
      <c r="Q25" s="13">
        <f>VLOOKUP(A25,Resturlaub!Urlaub,4,FALSE)</f>
        <v>6</v>
      </c>
      <c r="R25" s="20">
        <f t="shared" si="1"/>
        <v>126.12</v>
      </c>
      <c r="S25" s="20">
        <f t="shared" si="2"/>
        <v>756.72</v>
      </c>
      <c r="T25" s="13">
        <f t="shared" si="8"/>
        <v>70.790000000000006</v>
      </c>
      <c r="U25" s="20">
        <f t="shared" si="4"/>
        <v>18.02</v>
      </c>
      <c r="V25" s="20">
        <f t="shared" si="5"/>
        <v>1275.6400000000001</v>
      </c>
      <c r="W25" s="21">
        <f t="shared" si="6"/>
        <v>2032.3600000000001</v>
      </c>
      <c r="X25" s="20">
        <f>ROUND(IF(VLOOKUP(A25,Gesamtbrutto!Jahresbrutto,4,FALSE)+Rückstellung&lt;BBGW1,Rückstellung*KVPV_AG,IF(VLOOKUP(A25,Gesamtbrutto!Jahresbrutto,4,FALSE)&lt;BBGW1,(BBGW1-VLOOKUP(A25,Gesamtbrutto!Jahresbrutto,4,FALSE))*KVPV_AG,0))+IF(VLOOKUP(A25,Gesamtbrutto!Jahresbrutto,4,FALSE)+Rückstellung&lt;BBGW2,Rückstellung*(RVAV_AG+Insolv),IF(VLOOKUP(A25,Gesamtbrutto!Jahresbrutto,4,FALSE)&lt;BBGW2,(BBGW2-VLOOKUP(A25,Gesamtbrutto!Jahresbrutto,4,FALSE))*(RVAV_AG+Insolv),0)),2)</f>
        <v>398.65</v>
      </c>
      <c r="Y25" s="20">
        <f t="shared" si="9"/>
        <v>2431.0100000000002</v>
      </c>
    </row>
    <row r="26" spans="1:25" x14ac:dyDescent="0.25">
      <c r="A26" s="13">
        <v>1142</v>
      </c>
      <c r="B26" s="13" t="s">
        <v>94</v>
      </c>
      <c r="C26" s="13" t="s">
        <v>95</v>
      </c>
      <c r="D26" s="13" t="s">
        <v>96</v>
      </c>
      <c r="E26" s="13">
        <v>49000</v>
      </c>
      <c r="F26" s="13" t="s">
        <v>97</v>
      </c>
      <c r="G26" s="13" t="s">
        <v>98</v>
      </c>
      <c r="I26" s="13" t="s">
        <v>20</v>
      </c>
      <c r="J26" s="13">
        <v>40</v>
      </c>
      <c r="K26" s="13" t="s">
        <v>44</v>
      </c>
      <c r="L26" s="13" t="s">
        <v>22</v>
      </c>
      <c r="M26" s="14">
        <v>2091</v>
      </c>
      <c r="N26" s="19">
        <v>9</v>
      </c>
      <c r="P26" s="20">
        <f t="shared" si="0"/>
        <v>2604.79</v>
      </c>
      <c r="Q26" s="13">
        <f>VLOOKUP(A26,Resturlaub!Urlaub,4,FALSE)</f>
        <v>9</v>
      </c>
      <c r="R26" s="20">
        <f t="shared" si="1"/>
        <v>119.76</v>
      </c>
      <c r="S26" s="20">
        <f t="shared" si="2"/>
        <v>1077.8399999999999</v>
      </c>
      <c r="T26" s="13">
        <f t="shared" si="8"/>
        <v>9.69</v>
      </c>
      <c r="U26" s="20">
        <f t="shared" si="4"/>
        <v>14.97</v>
      </c>
      <c r="V26" s="20">
        <f t="shared" si="5"/>
        <v>145.06</v>
      </c>
      <c r="W26" s="21">
        <f t="shared" si="6"/>
        <v>1222.8999999999999</v>
      </c>
      <c r="X26" s="20">
        <f>ROUND(IF(VLOOKUP(A26,Gesamtbrutto!Jahresbrutto,4,FALSE)+Rückstellung&lt;BBGW1,Rückstellung*KVPV_AG,IF(VLOOKUP(A26,Gesamtbrutto!Jahresbrutto,4,FALSE)&lt;BBGW1,(BBGW1-VLOOKUP(A26,Gesamtbrutto!Jahresbrutto,4,FALSE))*KVPV_AG,0))+IF(VLOOKUP(A26,Gesamtbrutto!Jahresbrutto,4,FALSE)+Rückstellung&lt;BBGW2,Rückstellung*(RVAV_AG+Insolv),IF(VLOOKUP(A26,Gesamtbrutto!Jahresbrutto,4,FALSE)&lt;BBGW2,(BBGW2-VLOOKUP(A26,Gesamtbrutto!Jahresbrutto,4,FALSE))*(RVAV_AG+Insolv),0)),2)</f>
        <v>239.87</v>
      </c>
      <c r="Y26" s="20">
        <f t="shared" si="9"/>
        <v>1462.77</v>
      </c>
    </row>
    <row r="27" spans="1:25" x14ac:dyDescent="0.25">
      <c r="A27" s="13">
        <v>1147</v>
      </c>
      <c r="B27" s="13" t="s">
        <v>99</v>
      </c>
      <c r="C27" s="13" t="s">
        <v>100</v>
      </c>
      <c r="D27" s="13" t="s">
        <v>175</v>
      </c>
      <c r="E27" s="13">
        <v>41000</v>
      </c>
      <c r="F27" s="13" t="s">
        <v>176</v>
      </c>
      <c r="G27" s="13" t="s">
        <v>177</v>
      </c>
      <c r="I27" s="13" t="s">
        <v>20</v>
      </c>
      <c r="J27" s="13">
        <v>40</v>
      </c>
      <c r="K27" s="13" t="s">
        <v>74</v>
      </c>
      <c r="L27" s="13" t="s">
        <v>22</v>
      </c>
      <c r="M27" s="14">
        <v>2042</v>
      </c>
      <c r="N27" s="19">
        <v>10</v>
      </c>
      <c r="O27" s="13">
        <v>132</v>
      </c>
      <c r="P27" s="20">
        <f t="shared" si="0"/>
        <v>2699.09</v>
      </c>
      <c r="Q27" s="13">
        <f>VLOOKUP(A27,Resturlaub!Urlaub,4,FALSE)</f>
        <v>5</v>
      </c>
      <c r="R27" s="20">
        <f t="shared" si="1"/>
        <v>124.1</v>
      </c>
      <c r="S27" s="20">
        <f t="shared" si="2"/>
        <v>620.5</v>
      </c>
      <c r="T27" s="13">
        <f t="shared" si="8"/>
        <v>19.2</v>
      </c>
      <c r="U27" s="20">
        <f t="shared" si="4"/>
        <v>15.51</v>
      </c>
      <c r="V27" s="20">
        <f t="shared" si="5"/>
        <v>297.79000000000002</v>
      </c>
      <c r="W27" s="21">
        <f t="shared" si="6"/>
        <v>918.29</v>
      </c>
      <c r="X27" s="20">
        <f>ROUND(IF(VLOOKUP(A27,Gesamtbrutto!Jahresbrutto,4,FALSE)+Rückstellung&lt;BBGW1,Rückstellung*KVPV_AG,IF(VLOOKUP(A27,Gesamtbrutto!Jahresbrutto,4,FALSE)&lt;BBGW1,(BBGW1-VLOOKUP(A27,Gesamtbrutto!Jahresbrutto,4,FALSE))*KVPV_AG,0))+IF(VLOOKUP(A27,Gesamtbrutto!Jahresbrutto,4,FALSE)+Rückstellung&lt;BBGW2,Rückstellung*(RVAV_AG+Insolv),IF(VLOOKUP(A27,Gesamtbrutto!Jahresbrutto,4,FALSE)&lt;BBGW2,(BBGW2-VLOOKUP(A27,Gesamtbrutto!Jahresbrutto,4,FALSE))*(RVAV_AG+Insolv),0)),2)</f>
        <v>180.12</v>
      </c>
      <c r="Y27" s="20">
        <f t="shared" si="9"/>
        <v>1098.4100000000001</v>
      </c>
    </row>
    <row r="28" spans="1:25" x14ac:dyDescent="0.25">
      <c r="A28" s="13">
        <v>1148</v>
      </c>
      <c r="B28" s="13" t="s">
        <v>80</v>
      </c>
      <c r="C28" s="13" t="s">
        <v>101</v>
      </c>
      <c r="D28" s="13" t="s">
        <v>25</v>
      </c>
      <c r="E28" s="13">
        <v>25000</v>
      </c>
      <c r="F28" s="13" t="s">
        <v>26</v>
      </c>
      <c r="G28" s="13" t="s">
        <v>27</v>
      </c>
      <c r="I28" s="13" t="s">
        <v>20</v>
      </c>
      <c r="J28" s="13">
        <v>40</v>
      </c>
      <c r="K28" s="13" t="s">
        <v>102</v>
      </c>
      <c r="L28" s="13" t="s">
        <v>103</v>
      </c>
      <c r="M28" s="14">
        <v>4353.5</v>
      </c>
      <c r="N28" s="19">
        <v>8</v>
      </c>
      <c r="O28" s="14"/>
      <c r="P28" s="20">
        <f t="shared" si="0"/>
        <v>5373.46</v>
      </c>
      <c r="Q28" s="13">
        <f>VLOOKUP(A28,Resturlaub!Urlaub,4,FALSE)</f>
        <v>4</v>
      </c>
      <c r="R28" s="20">
        <f t="shared" si="1"/>
        <v>247.06</v>
      </c>
      <c r="S28" s="20">
        <f t="shared" si="2"/>
        <v>988.24</v>
      </c>
      <c r="T28" s="13">
        <f t="shared" si="8"/>
        <v>25.25</v>
      </c>
      <c r="U28" s="20">
        <f t="shared" si="4"/>
        <v>30.88</v>
      </c>
      <c r="V28" s="20">
        <f t="shared" si="5"/>
        <v>779.72</v>
      </c>
      <c r="W28" s="21">
        <f t="shared" si="6"/>
        <v>1767.96</v>
      </c>
      <c r="X28" s="20">
        <f>ROUND(IF(VLOOKUP(A28,Gesamtbrutto!Jahresbrutto,4,FALSE)+Rückstellung&lt;BBGW1,Rückstellung*KVPV_AG,IF(VLOOKUP(A28,Gesamtbrutto!Jahresbrutto,4,FALSE)&lt;BBGW1,(BBGW1-VLOOKUP(A28,Gesamtbrutto!Jahresbrutto,4,FALSE))*KVPV_AG,0))+IF(VLOOKUP(A28,Gesamtbrutto!Jahresbrutto,4,FALSE)+Rückstellung&lt;BBGW2,Rückstellung*(RVAV_AG+Insolv),IF(VLOOKUP(A28,Gesamtbrutto!Jahresbrutto,4,FALSE)&lt;BBGW2,(BBGW2-VLOOKUP(A28,Gesamtbrutto!Jahresbrutto,4,FALSE))*(RVAV_AG+Insolv),0)),2)</f>
        <v>200.49</v>
      </c>
      <c r="Y28" s="20">
        <f t="shared" si="9"/>
        <v>1968.45</v>
      </c>
    </row>
    <row r="29" spans="1:25" x14ac:dyDescent="0.25">
      <c r="A29" s="13">
        <v>1159</v>
      </c>
      <c r="B29" s="13" t="s">
        <v>58</v>
      </c>
      <c r="C29" s="13" t="s">
        <v>104</v>
      </c>
      <c r="D29" s="13" t="s">
        <v>96</v>
      </c>
      <c r="E29" s="13">
        <v>48000</v>
      </c>
      <c r="F29" s="13" t="s">
        <v>97</v>
      </c>
      <c r="G29" s="13" t="s">
        <v>105</v>
      </c>
      <c r="H29" s="13">
        <v>60</v>
      </c>
      <c r="I29" s="13" t="s">
        <v>20</v>
      </c>
      <c r="J29" s="13">
        <v>40</v>
      </c>
      <c r="K29" s="13" t="s">
        <v>28</v>
      </c>
      <c r="L29" s="13" t="s">
        <v>22</v>
      </c>
      <c r="M29" s="14">
        <v>2167.5</v>
      </c>
      <c r="N29" s="19">
        <v>11</v>
      </c>
      <c r="P29" s="20">
        <f t="shared" si="0"/>
        <v>2749.63</v>
      </c>
      <c r="Q29" s="13">
        <f>VLOOKUP(A29,Resturlaub!Urlaub,4,FALSE)</f>
        <v>0</v>
      </c>
      <c r="R29" s="20">
        <f t="shared" si="1"/>
        <v>126.42</v>
      </c>
      <c r="S29" s="20">
        <f t="shared" si="2"/>
        <v>0</v>
      </c>
      <c r="T29" s="13">
        <f t="shared" si="8"/>
        <v>3.62</v>
      </c>
      <c r="U29" s="20">
        <f t="shared" si="4"/>
        <v>15.8</v>
      </c>
      <c r="V29" s="20">
        <f t="shared" si="5"/>
        <v>57.2</v>
      </c>
      <c r="W29" s="21">
        <f t="shared" si="6"/>
        <v>57.2</v>
      </c>
      <c r="X29" s="20">
        <f>ROUND(IF(VLOOKUP(A29,Gesamtbrutto!Jahresbrutto,4,FALSE)+Rückstellung&lt;BBGW1,Rückstellung*KVPV_AG,IF(VLOOKUP(A29,Gesamtbrutto!Jahresbrutto,4,FALSE)&lt;BBGW1,(BBGW1-VLOOKUP(A29,Gesamtbrutto!Jahresbrutto,4,FALSE))*KVPV_AG,0))+IF(VLOOKUP(A29,Gesamtbrutto!Jahresbrutto,4,FALSE)+Rückstellung&lt;BBGW2,Rückstellung*(RVAV_AG+Insolv),IF(VLOOKUP(A29,Gesamtbrutto!Jahresbrutto,4,FALSE)&lt;BBGW2,(BBGW2-VLOOKUP(A29,Gesamtbrutto!Jahresbrutto,4,FALSE))*(RVAV_AG+Insolv),0)),2)</f>
        <v>11.22</v>
      </c>
      <c r="Y29" s="20">
        <f t="shared" si="9"/>
        <v>68.42</v>
      </c>
    </row>
    <row r="30" spans="1:25" x14ac:dyDescent="0.25">
      <c r="A30" s="13">
        <v>1160</v>
      </c>
      <c r="B30" s="13" t="s">
        <v>23</v>
      </c>
      <c r="C30" s="13" t="s">
        <v>106</v>
      </c>
      <c r="D30" s="13" t="s">
        <v>31</v>
      </c>
      <c r="E30" s="13">
        <v>51000</v>
      </c>
      <c r="F30" s="13" t="s">
        <v>73</v>
      </c>
      <c r="G30" s="13" t="s">
        <v>33</v>
      </c>
      <c r="I30" s="13" t="s">
        <v>20</v>
      </c>
      <c r="J30" s="13">
        <v>40</v>
      </c>
      <c r="K30" s="13" t="s">
        <v>107</v>
      </c>
      <c r="L30" s="13" t="s">
        <v>22</v>
      </c>
      <c r="M30" s="14">
        <v>2123.5</v>
      </c>
      <c r="N30" s="19">
        <v>9</v>
      </c>
      <c r="O30" s="14">
        <v>206</v>
      </c>
      <c r="P30" s="20">
        <f t="shared" si="0"/>
        <v>2851.27</v>
      </c>
      <c r="Q30" s="13">
        <f>VLOOKUP(A30,Resturlaub!Urlaub,4,FALSE)</f>
        <v>7</v>
      </c>
      <c r="R30" s="20">
        <f t="shared" si="1"/>
        <v>131.09</v>
      </c>
      <c r="S30" s="20">
        <f t="shared" si="2"/>
        <v>917.63</v>
      </c>
      <c r="T30" s="13">
        <f t="shared" si="8"/>
        <v>98.64</v>
      </c>
      <c r="U30" s="20">
        <f t="shared" si="4"/>
        <v>16.39</v>
      </c>
      <c r="V30" s="20">
        <f t="shared" si="5"/>
        <v>1616.71</v>
      </c>
      <c r="W30" s="21">
        <f t="shared" si="6"/>
        <v>2534.34</v>
      </c>
      <c r="X30" s="20">
        <f>ROUND(IF(VLOOKUP(A30,Gesamtbrutto!Jahresbrutto,4,FALSE)+Rückstellung&lt;BBGW1,Rückstellung*KVPV_AG,IF(VLOOKUP(A30,Gesamtbrutto!Jahresbrutto,4,FALSE)&lt;BBGW1,(BBGW1-VLOOKUP(A30,Gesamtbrutto!Jahresbrutto,4,FALSE))*KVPV_AG,0))+IF(VLOOKUP(A30,Gesamtbrutto!Jahresbrutto,4,FALSE)+Rückstellung&lt;BBGW2,Rückstellung*(RVAV_AG+Insolv),IF(VLOOKUP(A30,Gesamtbrutto!Jahresbrutto,4,FALSE)&lt;BBGW2,(BBGW2-VLOOKUP(A30,Gesamtbrutto!Jahresbrutto,4,FALSE))*(RVAV_AG+Insolv),0)),2)</f>
        <v>497.11</v>
      </c>
      <c r="Y30" s="20">
        <f t="shared" si="9"/>
        <v>3031.45</v>
      </c>
    </row>
    <row r="31" spans="1:25" x14ac:dyDescent="0.25">
      <c r="A31" s="13">
        <v>1161</v>
      </c>
      <c r="B31" s="13" t="s">
        <v>52</v>
      </c>
      <c r="C31" s="13" t="s">
        <v>108</v>
      </c>
      <c r="D31" s="13" t="s">
        <v>47</v>
      </c>
      <c r="E31" s="13">
        <v>13200</v>
      </c>
      <c r="F31" s="13" t="s">
        <v>48</v>
      </c>
      <c r="G31" s="13" t="s">
        <v>49</v>
      </c>
      <c r="I31" s="13" t="s">
        <v>20</v>
      </c>
      <c r="J31" s="13">
        <v>40</v>
      </c>
      <c r="K31" s="13" t="s">
        <v>57</v>
      </c>
      <c r="L31" s="13" t="s">
        <v>22</v>
      </c>
      <c r="M31" s="14">
        <v>2413</v>
      </c>
      <c r="N31" s="19">
        <v>9</v>
      </c>
      <c r="P31" s="20">
        <f t="shared" si="0"/>
        <v>3005.91</v>
      </c>
      <c r="Q31" s="13">
        <f>VLOOKUP(A31,Resturlaub!Urlaub,4,FALSE)</f>
        <v>5</v>
      </c>
      <c r="R31" s="20">
        <f t="shared" si="1"/>
        <v>138.19999999999999</v>
      </c>
      <c r="S31" s="20">
        <f t="shared" si="2"/>
        <v>691</v>
      </c>
      <c r="T31" s="13">
        <f t="shared" si="8"/>
        <v>93.12</v>
      </c>
      <c r="U31" s="20">
        <f t="shared" si="4"/>
        <v>17.28</v>
      </c>
      <c r="V31" s="20">
        <f t="shared" si="5"/>
        <v>1609.11</v>
      </c>
      <c r="W31" s="21">
        <f t="shared" si="6"/>
        <v>2300.1099999999997</v>
      </c>
      <c r="X31" s="20">
        <f>ROUND(IF(VLOOKUP(A31,Gesamtbrutto!Jahresbrutto,4,FALSE)+Rückstellung&lt;BBGW1,Rückstellung*KVPV_AG,IF(VLOOKUP(A31,Gesamtbrutto!Jahresbrutto,4,FALSE)&lt;BBGW1,(BBGW1-VLOOKUP(A31,Gesamtbrutto!Jahresbrutto,4,FALSE))*KVPV_AG,0))+IF(VLOOKUP(A31,Gesamtbrutto!Jahresbrutto,4,FALSE)+Rückstellung&lt;BBGW2,Rückstellung*(RVAV_AG+Insolv),IF(VLOOKUP(A31,Gesamtbrutto!Jahresbrutto,4,FALSE)&lt;BBGW2,(BBGW2-VLOOKUP(A31,Gesamtbrutto!Jahresbrutto,4,FALSE))*(RVAV_AG+Insolv),0)),2)</f>
        <v>451.17</v>
      </c>
      <c r="Y31" s="20">
        <f t="shared" si="9"/>
        <v>2751.28</v>
      </c>
    </row>
    <row r="32" spans="1:25" x14ac:dyDescent="0.25">
      <c r="A32" s="13">
        <v>1162</v>
      </c>
      <c r="B32" s="13" t="s">
        <v>109</v>
      </c>
      <c r="C32" s="13" t="s">
        <v>110</v>
      </c>
      <c r="D32" s="13" t="s">
        <v>82</v>
      </c>
      <c r="E32" s="13">
        <v>31000</v>
      </c>
      <c r="F32" s="13" t="s">
        <v>83</v>
      </c>
      <c r="G32" s="13" t="s">
        <v>84</v>
      </c>
      <c r="I32" s="13" t="s">
        <v>54</v>
      </c>
      <c r="J32" s="13">
        <v>40</v>
      </c>
      <c r="M32" s="14">
        <v>6143.46</v>
      </c>
      <c r="N32" s="19"/>
      <c r="P32" s="20">
        <f t="shared" si="0"/>
        <v>6143.46</v>
      </c>
      <c r="Q32" s="13">
        <f>VLOOKUP(A32,Resturlaub!Urlaub,4,FALSE)</f>
        <v>0</v>
      </c>
      <c r="R32" s="20">
        <f t="shared" si="1"/>
        <v>282.45999999999998</v>
      </c>
      <c r="S32" s="20">
        <f t="shared" si="2"/>
        <v>0</v>
      </c>
      <c r="T32" s="13">
        <f t="shared" si="8"/>
        <v>68.11</v>
      </c>
      <c r="U32" s="20">
        <f t="shared" si="4"/>
        <v>35.31</v>
      </c>
      <c r="V32" s="20">
        <f t="shared" si="5"/>
        <v>2404.96</v>
      </c>
      <c r="W32" s="21">
        <f t="shared" si="6"/>
        <v>2404.96</v>
      </c>
      <c r="X32" s="20">
        <f>ROUND(IF(VLOOKUP(A32,Gesamtbrutto!Jahresbrutto,4,FALSE)+Rückstellung&lt;BBGW1,Rückstellung*KVPV_AG,IF(VLOOKUP(A32,Gesamtbrutto!Jahresbrutto,4,FALSE)&lt;BBGW1,(BBGW1-VLOOKUP(A32,Gesamtbrutto!Jahresbrutto,4,FALSE))*KVPV_AG,0))+IF(VLOOKUP(A32,Gesamtbrutto!Jahresbrutto,4,FALSE)+Rückstellung&lt;BBGW2,Rückstellung*(RVAV_AG+Insolv),IF(VLOOKUP(A32,Gesamtbrutto!Jahresbrutto,4,FALSE)&lt;BBGW2,(BBGW2-VLOOKUP(A32,Gesamtbrutto!Jahresbrutto,4,FALSE))*(RVAV_AG+Insolv),0)),2)</f>
        <v>0</v>
      </c>
      <c r="Y32" s="20">
        <f t="shared" si="9"/>
        <v>2404.96</v>
      </c>
    </row>
    <row r="33" spans="1:25" x14ac:dyDescent="0.25">
      <c r="A33" s="13">
        <v>1175</v>
      </c>
      <c r="B33" s="13" t="s">
        <v>80</v>
      </c>
      <c r="C33" s="13" t="s">
        <v>111</v>
      </c>
      <c r="D33" s="13" t="s">
        <v>31</v>
      </c>
      <c r="E33" s="13">
        <v>51000</v>
      </c>
      <c r="F33" s="13" t="s">
        <v>73</v>
      </c>
      <c r="G33" s="13" t="s">
        <v>33</v>
      </c>
      <c r="I33" s="13" t="s">
        <v>20</v>
      </c>
      <c r="J33" s="13">
        <v>35</v>
      </c>
      <c r="K33" s="13" t="s">
        <v>77</v>
      </c>
      <c r="L33" s="13" t="s">
        <v>22</v>
      </c>
      <c r="M33" s="14">
        <v>2224</v>
      </c>
      <c r="N33" s="19">
        <v>9</v>
      </c>
      <c r="O33" s="14"/>
      <c r="P33" s="20">
        <f t="shared" si="0"/>
        <v>2424.16</v>
      </c>
      <c r="Q33" s="13">
        <f>VLOOKUP(A33,Resturlaub!Urlaub,4,FALSE)</f>
        <v>3</v>
      </c>
      <c r="R33" s="20">
        <f t="shared" si="1"/>
        <v>111.46</v>
      </c>
      <c r="S33" s="20">
        <f t="shared" si="2"/>
        <v>334.38</v>
      </c>
      <c r="T33" s="13">
        <f t="shared" si="8"/>
        <v>0</v>
      </c>
      <c r="U33" s="20">
        <f t="shared" si="4"/>
        <v>15.92</v>
      </c>
      <c r="V33" s="20">
        <f t="shared" si="5"/>
        <v>0</v>
      </c>
      <c r="W33" s="21">
        <f t="shared" si="6"/>
        <v>334.38</v>
      </c>
      <c r="X33" s="20">
        <f>ROUND(IF(VLOOKUP(A33,Gesamtbrutto!Jahresbrutto,4,FALSE)+Rückstellung&lt;BBGW1,Rückstellung*KVPV_AG,IF(VLOOKUP(A33,Gesamtbrutto!Jahresbrutto,4,FALSE)&lt;BBGW1,(BBGW1-VLOOKUP(A33,Gesamtbrutto!Jahresbrutto,4,FALSE))*KVPV_AG,0))+IF(VLOOKUP(A33,Gesamtbrutto!Jahresbrutto,4,FALSE)+Rückstellung&lt;BBGW2,Rückstellung*(RVAV_AG+Insolv),IF(VLOOKUP(A33,Gesamtbrutto!Jahresbrutto,4,FALSE)&lt;BBGW2,(BBGW2-VLOOKUP(A33,Gesamtbrutto!Jahresbrutto,4,FALSE))*(RVAV_AG+Insolv),0)),2)</f>
        <v>65.59</v>
      </c>
      <c r="Y33" s="20">
        <f t="shared" si="9"/>
        <v>399.97</v>
      </c>
    </row>
    <row r="34" spans="1:25" x14ac:dyDescent="0.25">
      <c r="A34" s="13">
        <v>1176</v>
      </c>
      <c r="B34" s="13" t="s">
        <v>112</v>
      </c>
      <c r="C34" s="13" t="s">
        <v>113</v>
      </c>
      <c r="D34" s="13" t="s">
        <v>17</v>
      </c>
      <c r="E34" s="13">
        <v>64000</v>
      </c>
      <c r="F34" s="13" t="s">
        <v>18</v>
      </c>
      <c r="G34" s="13" t="s">
        <v>19</v>
      </c>
      <c r="I34" s="13" t="s">
        <v>20</v>
      </c>
      <c r="J34" s="13">
        <v>40</v>
      </c>
      <c r="K34" s="13" t="s">
        <v>77</v>
      </c>
      <c r="L34" s="13" t="s">
        <v>22</v>
      </c>
      <c r="M34" s="14">
        <v>2224</v>
      </c>
      <c r="N34" s="19">
        <v>8</v>
      </c>
      <c r="O34" s="13">
        <v>65</v>
      </c>
      <c r="P34" s="20">
        <f t="shared" si="0"/>
        <v>2810.05</v>
      </c>
      <c r="Q34" s="13">
        <f>VLOOKUP(A34,Resturlaub!Urlaub,4,FALSE)</f>
        <v>2</v>
      </c>
      <c r="R34" s="20">
        <f t="shared" si="1"/>
        <v>129.19999999999999</v>
      </c>
      <c r="S34" s="20">
        <f t="shared" si="2"/>
        <v>258.39999999999998</v>
      </c>
      <c r="T34" s="13">
        <f t="shared" si="8"/>
        <v>0</v>
      </c>
      <c r="U34" s="20">
        <f t="shared" si="4"/>
        <v>16.149999999999999</v>
      </c>
      <c r="V34" s="20">
        <f t="shared" si="5"/>
        <v>0</v>
      </c>
      <c r="W34" s="21">
        <f t="shared" si="6"/>
        <v>258.39999999999998</v>
      </c>
      <c r="X34" s="20">
        <f>ROUND(IF(VLOOKUP(A34,Gesamtbrutto!Jahresbrutto,4,FALSE)+Rückstellung&lt;BBGW1,Rückstellung*KVPV_AG,IF(VLOOKUP(A34,Gesamtbrutto!Jahresbrutto,4,FALSE)&lt;BBGW1,(BBGW1-VLOOKUP(A34,Gesamtbrutto!Jahresbrutto,4,FALSE))*KVPV_AG,0))+IF(VLOOKUP(A34,Gesamtbrutto!Jahresbrutto,4,FALSE)+Rückstellung&lt;BBGW2,Rückstellung*(RVAV_AG+Insolv),IF(VLOOKUP(A34,Gesamtbrutto!Jahresbrutto,4,FALSE)&lt;BBGW2,(BBGW2-VLOOKUP(A34,Gesamtbrutto!Jahresbrutto,4,FALSE))*(RVAV_AG+Insolv),0)),2)</f>
        <v>50.69</v>
      </c>
      <c r="Y34" s="20">
        <f t="shared" si="9"/>
        <v>309.08999999999997</v>
      </c>
    </row>
    <row r="35" spans="1:25" x14ac:dyDescent="0.25">
      <c r="A35" s="13">
        <v>1177</v>
      </c>
      <c r="B35" s="13" t="s">
        <v>55</v>
      </c>
      <c r="C35" s="13" t="s">
        <v>114</v>
      </c>
      <c r="D35" s="13" t="s">
        <v>96</v>
      </c>
      <c r="E35" s="13">
        <v>49000</v>
      </c>
      <c r="F35" s="13" t="s">
        <v>97</v>
      </c>
      <c r="G35" s="13" t="s">
        <v>98</v>
      </c>
      <c r="I35" s="13" t="s">
        <v>54</v>
      </c>
      <c r="J35" s="13">
        <v>40</v>
      </c>
      <c r="M35" s="14">
        <v>5708.46</v>
      </c>
      <c r="N35" s="19"/>
      <c r="P35" s="20">
        <f t="shared" si="0"/>
        <v>5708.46</v>
      </c>
      <c r="Q35" s="13">
        <f>VLOOKUP(A35,Resturlaub!Urlaub,4,FALSE)</f>
        <v>9</v>
      </c>
      <c r="R35" s="20">
        <f t="shared" si="1"/>
        <v>262.45999999999998</v>
      </c>
      <c r="S35" s="20">
        <f t="shared" si="2"/>
        <v>2362.14</v>
      </c>
      <c r="T35" s="13">
        <f t="shared" si="8"/>
        <v>0</v>
      </c>
      <c r="U35" s="20">
        <f t="shared" si="4"/>
        <v>32.81</v>
      </c>
      <c r="V35" s="20">
        <f t="shared" si="5"/>
        <v>0</v>
      </c>
      <c r="W35" s="21">
        <f t="shared" si="6"/>
        <v>2362.14</v>
      </c>
      <c r="X35" s="20">
        <f>ROUND(IF(VLOOKUP(A35,Gesamtbrutto!Jahresbrutto,4,FALSE)+Rückstellung&lt;BBGW1,Rückstellung*KVPV_AG,IF(VLOOKUP(A35,Gesamtbrutto!Jahresbrutto,4,FALSE)&lt;BBGW1,(BBGW1-VLOOKUP(A35,Gesamtbrutto!Jahresbrutto,4,FALSE))*KVPV_AG,0))+IF(VLOOKUP(A35,Gesamtbrutto!Jahresbrutto,4,FALSE)+Rückstellung&lt;BBGW2,Rückstellung*(RVAV_AG+Insolv),IF(VLOOKUP(A35,Gesamtbrutto!Jahresbrutto,4,FALSE)&lt;BBGW2,(BBGW2-VLOOKUP(A35,Gesamtbrutto!Jahresbrutto,4,FALSE))*(RVAV_AG+Insolv),0)),2)</f>
        <v>0</v>
      </c>
      <c r="Y35" s="20">
        <f t="shared" si="9"/>
        <v>2362.14</v>
      </c>
    </row>
    <row r="36" spans="1:25" x14ac:dyDescent="0.25">
      <c r="A36" s="13">
        <v>1178</v>
      </c>
      <c r="B36" s="13" t="s">
        <v>80</v>
      </c>
      <c r="C36" s="13" t="s">
        <v>115</v>
      </c>
      <c r="D36" s="13" t="s">
        <v>41</v>
      </c>
      <c r="E36" s="13">
        <v>21000</v>
      </c>
      <c r="F36" s="13" t="s">
        <v>116</v>
      </c>
      <c r="G36" s="13" t="s">
        <v>43</v>
      </c>
      <c r="I36" s="13" t="s">
        <v>20</v>
      </c>
      <c r="J36" s="13">
        <v>20</v>
      </c>
      <c r="K36" s="13" t="s">
        <v>107</v>
      </c>
      <c r="L36" s="13" t="s">
        <v>22</v>
      </c>
      <c r="M36" s="14">
        <v>2123.5</v>
      </c>
      <c r="N36" s="19">
        <v>10</v>
      </c>
      <c r="P36" s="20">
        <f t="shared" si="0"/>
        <v>1334.77</v>
      </c>
      <c r="Q36" s="13">
        <f>VLOOKUP(A36,Resturlaub!Urlaub,4,FALSE)</f>
        <v>4</v>
      </c>
      <c r="R36" s="20">
        <f t="shared" si="1"/>
        <v>61.37</v>
      </c>
      <c r="S36" s="20">
        <f t="shared" si="2"/>
        <v>245.48</v>
      </c>
      <c r="T36" s="13">
        <f t="shared" si="8"/>
        <v>86.6</v>
      </c>
      <c r="U36" s="20">
        <f t="shared" si="4"/>
        <v>15.34</v>
      </c>
      <c r="V36" s="20">
        <f t="shared" si="5"/>
        <v>1328.44</v>
      </c>
      <c r="W36" s="21">
        <f t="shared" si="6"/>
        <v>1573.92</v>
      </c>
      <c r="X36" s="20">
        <f>ROUND(IF(VLOOKUP(A36,Gesamtbrutto!Jahresbrutto,4,FALSE)+Rückstellung&lt;BBGW1,Rückstellung*KVPV_AG,IF(VLOOKUP(A36,Gesamtbrutto!Jahresbrutto,4,FALSE)&lt;BBGW1,(BBGW1-VLOOKUP(A36,Gesamtbrutto!Jahresbrutto,4,FALSE))*KVPV_AG,0))+IF(VLOOKUP(A36,Gesamtbrutto!Jahresbrutto,4,FALSE)+Rückstellung&lt;BBGW2,Rückstellung*(RVAV_AG+Insolv),IF(VLOOKUP(A36,Gesamtbrutto!Jahresbrutto,4,FALSE)&lt;BBGW2,(BBGW2-VLOOKUP(A36,Gesamtbrutto!Jahresbrutto,4,FALSE))*(RVAV_AG+Insolv),0)),2)</f>
        <v>308.72000000000003</v>
      </c>
      <c r="Y36" s="20">
        <f t="shared" si="9"/>
        <v>1882.64</v>
      </c>
    </row>
    <row r="37" spans="1:25" x14ac:dyDescent="0.25">
      <c r="A37" s="13">
        <v>1181</v>
      </c>
      <c r="B37" s="13" t="s">
        <v>80</v>
      </c>
      <c r="C37" s="13" t="s">
        <v>117</v>
      </c>
      <c r="D37" s="13" t="s">
        <v>31</v>
      </c>
      <c r="E37" s="13">
        <v>51020</v>
      </c>
      <c r="F37" s="13" t="s">
        <v>32</v>
      </c>
      <c r="G37" s="13" t="s">
        <v>33</v>
      </c>
      <c r="I37" s="13" t="s">
        <v>20</v>
      </c>
      <c r="J37" s="13">
        <v>35</v>
      </c>
      <c r="K37" s="13" t="s">
        <v>118</v>
      </c>
      <c r="L37" s="13" t="s">
        <v>22</v>
      </c>
      <c r="M37" s="14">
        <v>2066.5</v>
      </c>
      <c r="N37" s="19">
        <v>11</v>
      </c>
      <c r="O37" s="14">
        <v>63</v>
      </c>
      <c r="P37" s="20">
        <f t="shared" ref="P37:P68" si="10">ROUND(IF(Tariftyp="AT",Grundentgelt,Grundentgelt*(1+LZProzent/100)*IRWAZ/35+FWZ),2)</f>
        <v>2356.8200000000002</v>
      </c>
      <c r="Q37" s="13">
        <f>VLOOKUP(A37,Resturlaub!Urlaub,4,FALSE)</f>
        <v>3</v>
      </c>
      <c r="R37" s="20">
        <f t="shared" si="1"/>
        <v>108.36</v>
      </c>
      <c r="S37" s="20">
        <f t="shared" si="2"/>
        <v>325.08</v>
      </c>
      <c r="T37" s="13">
        <f t="shared" si="8"/>
        <v>39.74</v>
      </c>
      <c r="U37" s="20">
        <f t="shared" si="4"/>
        <v>15.48</v>
      </c>
      <c r="V37" s="20">
        <f t="shared" si="5"/>
        <v>615.17999999999995</v>
      </c>
      <c r="W37" s="21">
        <f t="shared" si="6"/>
        <v>940.26</v>
      </c>
      <c r="X37" s="20">
        <f>ROUND(IF(VLOOKUP(A37,Gesamtbrutto!Jahresbrutto,4,FALSE)+Rückstellung&lt;BBGW1,Rückstellung*KVPV_AG,IF(VLOOKUP(A37,Gesamtbrutto!Jahresbrutto,4,FALSE)&lt;BBGW1,(BBGW1-VLOOKUP(A37,Gesamtbrutto!Jahresbrutto,4,FALSE))*KVPV_AG,0))+IF(VLOOKUP(A37,Gesamtbrutto!Jahresbrutto,4,FALSE)+Rückstellung&lt;BBGW2,Rückstellung*(RVAV_AG+Insolv),IF(VLOOKUP(A37,Gesamtbrutto!Jahresbrutto,4,FALSE)&lt;BBGW2,(BBGW2-VLOOKUP(A37,Gesamtbrutto!Jahresbrutto,4,FALSE))*(RVAV_AG+Insolv),0)),2)</f>
        <v>184.43</v>
      </c>
      <c r="Y37" s="20">
        <f t="shared" si="9"/>
        <v>1124.69</v>
      </c>
    </row>
    <row r="38" spans="1:25" x14ac:dyDescent="0.25">
      <c r="A38" s="13">
        <v>1183</v>
      </c>
      <c r="B38" s="13" t="s">
        <v>29</v>
      </c>
      <c r="C38" s="13" t="s">
        <v>119</v>
      </c>
      <c r="D38" s="13" t="s">
        <v>17</v>
      </c>
      <c r="E38" s="13">
        <v>64000</v>
      </c>
      <c r="F38" s="13" t="s">
        <v>18</v>
      </c>
      <c r="G38" s="13" t="s">
        <v>19</v>
      </c>
      <c r="I38" s="13" t="s">
        <v>20</v>
      </c>
      <c r="J38" s="13">
        <v>35</v>
      </c>
      <c r="K38" s="13" t="s">
        <v>44</v>
      </c>
      <c r="L38" s="13" t="s">
        <v>22</v>
      </c>
      <c r="M38" s="14">
        <v>2091</v>
      </c>
      <c r="N38" s="19">
        <v>10</v>
      </c>
      <c r="P38" s="20">
        <f t="shared" si="10"/>
        <v>2300.1</v>
      </c>
      <c r="Q38" s="13">
        <f>VLOOKUP(A38,Resturlaub!Urlaub,4,FALSE)</f>
        <v>0</v>
      </c>
      <c r="R38" s="20">
        <f t="shared" si="1"/>
        <v>105.75</v>
      </c>
      <c r="S38" s="20">
        <f t="shared" si="2"/>
        <v>0</v>
      </c>
      <c r="T38" s="13">
        <f t="shared" si="8"/>
        <v>93.97</v>
      </c>
      <c r="U38" s="20">
        <f t="shared" si="4"/>
        <v>15.11</v>
      </c>
      <c r="V38" s="20">
        <f t="shared" si="5"/>
        <v>1419.89</v>
      </c>
      <c r="W38" s="21">
        <f t="shared" si="6"/>
        <v>1419.89</v>
      </c>
      <c r="X38" s="20">
        <f>ROUND(IF(VLOOKUP(A38,Gesamtbrutto!Jahresbrutto,4,FALSE)+Rückstellung&lt;BBGW1,Rückstellung*KVPV_AG,IF(VLOOKUP(A38,Gesamtbrutto!Jahresbrutto,4,FALSE)&lt;BBGW1,(BBGW1-VLOOKUP(A38,Gesamtbrutto!Jahresbrutto,4,FALSE))*KVPV_AG,0))+IF(VLOOKUP(A38,Gesamtbrutto!Jahresbrutto,4,FALSE)+Rückstellung&lt;BBGW2,Rückstellung*(RVAV_AG+Insolv),IF(VLOOKUP(A38,Gesamtbrutto!Jahresbrutto,4,FALSE)&lt;BBGW2,(BBGW2-VLOOKUP(A38,Gesamtbrutto!Jahresbrutto,4,FALSE))*(RVAV_AG+Insolv),0)),2)</f>
        <v>278.51</v>
      </c>
      <c r="Y38" s="20">
        <f t="shared" si="9"/>
        <v>1698.4</v>
      </c>
    </row>
    <row r="39" spans="1:25" x14ac:dyDescent="0.25">
      <c r="A39" s="13">
        <v>1186</v>
      </c>
      <c r="B39" s="13" t="s">
        <v>92</v>
      </c>
      <c r="C39" s="13" t="s">
        <v>120</v>
      </c>
      <c r="D39" s="13" t="s">
        <v>41</v>
      </c>
      <c r="E39" s="13">
        <v>21000</v>
      </c>
      <c r="F39" s="13" t="s">
        <v>116</v>
      </c>
      <c r="G39" s="13" t="s">
        <v>43</v>
      </c>
      <c r="I39" s="13" t="s">
        <v>20</v>
      </c>
      <c r="J39" s="13">
        <v>35</v>
      </c>
      <c r="K39" s="13" t="s">
        <v>50</v>
      </c>
      <c r="L39" s="13" t="s">
        <v>103</v>
      </c>
      <c r="M39" s="14">
        <v>3679</v>
      </c>
      <c r="N39" s="19">
        <v>10</v>
      </c>
      <c r="O39" s="14"/>
      <c r="P39" s="20">
        <f t="shared" si="10"/>
        <v>4046.9</v>
      </c>
      <c r="Q39" s="13">
        <f>VLOOKUP(A39,Resturlaub!Urlaub,4,FALSE)</f>
        <v>2</v>
      </c>
      <c r="R39" s="20">
        <f t="shared" si="1"/>
        <v>186.06</v>
      </c>
      <c r="S39" s="20">
        <f t="shared" si="2"/>
        <v>372.12</v>
      </c>
      <c r="T39" s="13">
        <f t="shared" si="8"/>
        <v>12.82</v>
      </c>
      <c r="U39" s="20">
        <f t="shared" si="4"/>
        <v>26.58</v>
      </c>
      <c r="V39" s="20">
        <f t="shared" si="5"/>
        <v>340.76</v>
      </c>
      <c r="W39" s="21">
        <f t="shared" si="6"/>
        <v>712.88</v>
      </c>
      <c r="X39" s="20">
        <f>ROUND(IF(VLOOKUP(A39,Gesamtbrutto!Jahresbrutto,4,FALSE)+Rückstellung&lt;BBGW1,Rückstellung*KVPV_AG,IF(VLOOKUP(A39,Gesamtbrutto!Jahresbrutto,4,FALSE)&lt;BBGW1,(BBGW1-VLOOKUP(A39,Gesamtbrutto!Jahresbrutto,4,FALSE))*KVPV_AG,0))+IF(VLOOKUP(A39,Gesamtbrutto!Jahresbrutto,4,FALSE)+Rückstellung&lt;BBGW2,Rückstellung*(RVAV_AG+Insolv),IF(VLOOKUP(A39,Gesamtbrutto!Jahresbrutto,4,FALSE)&lt;BBGW2,(BBGW2-VLOOKUP(A39,Gesamtbrutto!Jahresbrutto,4,FALSE))*(RVAV_AG+Insolv),0)),2)</f>
        <v>80.84</v>
      </c>
      <c r="Y39" s="20">
        <f t="shared" si="9"/>
        <v>793.72</v>
      </c>
    </row>
    <row r="40" spans="1:25" x14ac:dyDescent="0.25">
      <c r="A40" s="13">
        <v>1188</v>
      </c>
      <c r="B40" s="13" t="s">
        <v>121</v>
      </c>
      <c r="C40" s="13" t="s">
        <v>122</v>
      </c>
      <c r="D40" s="13" t="s">
        <v>17</v>
      </c>
      <c r="E40" s="13">
        <v>64000</v>
      </c>
      <c r="F40" s="13" t="s">
        <v>18</v>
      </c>
      <c r="G40" s="13" t="s">
        <v>19</v>
      </c>
      <c r="I40" s="13" t="s">
        <v>20</v>
      </c>
      <c r="J40" s="13">
        <v>35</v>
      </c>
      <c r="K40" s="13" t="s">
        <v>123</v>
      </c>
      <c r="L40" s="13" t="s">
        <v>22</v>
      </c>
      <c r="M40" s="14">
        <v>2866.5</v>
      </c>
      <c r="N40" s="19">
        <v>11</v>
      </c>
      <c r="P40" s="20">
        <f t="shared" si="10"/>
        <v>3181.82</v>
      </c>
      <c r="Q40" s="13">
        <f>VLOOKUP(A40,Resturlaub!Urlaub,4,FALSE)</f>
        <v>8</v>
      </c>
      <c r="R40" s="20">
        <f t="shared" si="1"/>
        <v>146.29</v>
      </c>
      <c r="S40" s="20">
        <f t="shared" si="2"/>
        <v>1170.32</v>
      </c>
      <c r="T40" s="13">
        <f t="shared" si="8"/>
        <v>0</v>
      </c>
      <c r="U40" s="20">
        <f t="shared" si="4"/>
        <v>20.9</v>
      </c>
      <c r="V40" s="20">
        <f t="shared" si="5"/>
        <v>0</v>
      </c>
      <c r="W40" s="21">
        <f t="shared" si="6"/>
        <v>1170.32</v>
      </c>
      <c r="X40" s="20">
        <f>ROUND(IF(VLOOKUP(A40,Gesamtbrutto!Jahresbrutto,4,FALSE)+Rückstellung&lt;BBGW1,Rückstellung*KVPV_AG,IF(VLOOKUP(A40,Gesamtbrutto!Jahresbrutto,4,FALSE)&lt;BBGW1,(BBGW1-VLOOKUP(A40,Gesamtbrutto!Jahresbrutto,4,FALSE))*KVPV_AG,0))+IF(VLOOKUP(A40,Gesamtbrutto!Jahresbrutto,4,FALSE)+Rückstellung&lt;BBGW2,Rückstellung*(RVAV_AG+Insolv),IF(VLOOKUP(A40,Gesamtbrutto!Jahresbrutto,4,FALSE)&lt;BBGW2,(BBGW2-VLOOKUP(A40,Gesamtbrutto!Jahresbrutto,4,FALSE))*(RVAV_AG+Insolv),0)),2)</f>
        <v>229.56</v>
      </c>
      <c r="Y40" s="20">
        <f t="shared" si="9"/>
        <v>1399.88</v>
      </c>
    </row>
    <row r="41" spans="1:25" x14ac:dyDescent="0.25">
      <c r="A41" s="13">
        <v>1193</v>
      </c>
      <c r="B41" s="13" t="s">
        <v>124</v>
      </c>
      <c r="C41" s="13" t="s">
        <v>125</v>
      </c>
      <c r="D41" s="13" t="s">
        <v>41</v>
      </c>
      <c r="E41" s="13">
        <v>21000</v>
      </c>
      <c r="F41" s="13" t="s">
        <v>116</v>
      </c>
      <c r="G41" s="13" t="s">
        <v>43</v>
      </c>
      <c r="I41" s="13" t="s">
        <v>20</v>
      </c>
      <c r="J41" s="13">
        <v>40</v>
      </c>
      <c r="K41" s="13" t="s">
        <v>28</v>
      </c>
      <c r="L41" s="13" t="s">
        <v>22</v>
      </c>
      <c r="M41" s="14">
        <v>2167.5</v>
      </c>
      <c r="N41" s="19">
        <v>9</v>
      </c>
      <c r="O41" s="14"/>
      <c r="P41" s="20">
        <f t="shared" si="10"/>
        <v>2700.09</v>
      </c>
      <c r="Q41" s="13">
        <f>VLOOKUP(A41,Resturlaub!Urlaub,4,FALSE)</f>
        <v>0</v>
      </c>
      <c r="R41" s="20">
        <f t="shared" si="1"/>
        <v>124.14</v>
      </c>
      <c r="S41" s="20">
        <f t="shared" si="2"/>
        <v>0</v>
      </c>
      <c r="T41" s="13">
        <f t="shared" si="8"/>
        <v>0</v>
      </c>
      <c r="U41" s="20">
        <f t="shared" si="4"/>
        <v>15.52</v>
      </c>
      <c r="V41" s="20">
        <f t="shared" si="5"/>
        <v>0</v>
      </c>
      <c r="W41" s="21">
        <f t="shared" si="6"/>
        <v>0</v>
      </c>
      <c r="X41" s="20">
        <f>ROUND(IF(VLOOKUP(A41,Gesamtbrutto!Jahresbrutto,4,FALSE)+Rückstellung&lt;BBGW1,Rückstellung*KVPV_AG,IF(VLOOKUP(A41,Gesamtbrutto!Jahresbrutto,4,FALSE)&lt;BBGW1,(BBGW1-VLOOKUP(A41,Gesamtbrutto!Jahresbrutto,4,FALSE))*KVPV_AG,0))+IF(VLOOKUP(A41,Gesamtbrutto!Jahresbrutto,4,FALSE)+Rückstellung&lt;BBGW2,Rückstellung*(RVAV_AG+Insolv),IF(VLOOKUP(A41,Gesamtbrutto!Jahresbrutto,4,FALSE)&lt;BBGW2,(BBGW2-VLOOKUP(A41,Gesamtbrutto!Jahresbrutto,4,FALSE))*(RVAV_AG+Insolv),0)),2)</f>
        <v>0</v>
      </c>
      <c r="Y41" s="20">
        <f t="shared" si="9"/>
        <v>0</v>
      </c>
    </row>
    <row r="42" spans="1:25" x14ac:dyDescent="0.25">
      <c r="A42" s="13">
        <v>1194</v>
      </c>
      <c r="B42" s="13" t="s">
        <v>126</v>
      </c>
      <c r="C42" s="13" t="s">
        <v>127</v>
      </c>
      <c r="D42" s="13" t="s">
        <v>31</v>
      </c>
      <c r="E42" s="13">
        <v>51000</v>
      </c>
      <c r="F42" s="13" t="s">
        <v>73</v>
      </c>
      <c r="G42" s="13" t="s">
        <v>33</v>
      </c>
      <c r="I42" s="13" t="s">
        <v>54</v>
      </c>
      <c r="J42" s="13">
        <v>40</v>
      </c>
      <c r="M42" s="14">
        <v>5340.14</v>
      </c>
      <c r="N42" s="19"/>
      <c r="P42" s="20">
        <f t="shared" si="10"/>
        <v>5340.14</v>
      </c>
      <c r="Q42" s="13">
        <f>VLOOKUP(A42,Resturlaub!Urlaub,4,FALSE)</f>
        <v>0</v>
      </c>
      <c r="R42" s="20">
        <f t="shared" si="1"/>
        <v>245.52</v>
      </c>
      <c r="S42" s="20">
        <f t="shared" si="2"/>
        <v>0</v>
      </c>
      <c r="T42" s="13">
        <f t="shared" si="8"/>
        <v>31.3</v>
      </c>
      <c r="U42" s="20">
        <f t="shared" si="4"/>
        <v>30.69</v>
      </c>
      <c r="V42" s="20">
        <f t="shared" si="5"/>
        <v>960.6</v>
      </c>
      <c r="W42" s="21">
        <f t="shared" si="6"/>
        <v>960.6</v>
      </c>
      <c r="X42" s="20">
        <f>ROUND(IF(VLOOKUP(A42,Gesamtbrutto!Jahresbrutto,4,FALSE)+Rückstellung&lt;BBGW1,Rückstellung*KVPV_AG,IF(VLOOKUP(A42,Gesamtbrutto!Jahresbrutto,4,FALSE)&lt;BBGW1,(BBGW1-VLOOKUP(A42,Gesamtbrutto!Jahresbrutto,4,FALSE))*KVPV_AG,0))+IF(VLOOKUP(A42,Gesamtbrutto!Jahresbrutto,4,FALSE)+Rückstellung&lt;BBGW2,Rückstellung*(RVAV_AG+Insolv),IF(VLOOKUP(A42,Gesamtbrutto!Jahresbrutto,4,FALSE)&lt;BBGW2,(BBGW2-VLOOKUP(A42,Gesamtbrutto!Jahresbrutto,4,FALSE))*(RVAV_AG+Insolv),0)),2)</f>
        <v>0</v>
      </c>
      <c r="Y42" s="20">
        <f t="shared" si="9"/>
        <v>960.6</v>
      </c>
    </row>
    <row r="43" spans="1:25" x14ac:dyDescent="0.25">
      <c r="A43" s="13">
        <v>1197</v>
      </c>
      <c r="B43" s="13" t="s">
        <v>80</v>
      </c>
      <c r="C43" s="13" t="s">
        <v>128</v>
      </c>
      <c r="D43" s="13" t="s">
        <v>31</v>
      </c>
      <c r="E43" s="13">
        <v>51000</v>
      </c>
      <c r="F43" s="13" t="s">
        <v>73</v>
      </c>
      <c r="G43" s="13" t="s">
        <v>33</v>
      </c>
      <c r="I43" s="13" t="s">
        <v>20</v>
      </c>
      <c r="J43" s="13">
        <v>25</v>
      </c>
      <c r="K43" s="13" t="s">
        <v>102</v>
      </c>
      <c r="L43" s="13" t="s">
        <v>103</v>
      </c>
      <c r="M43" s="14">
        <v>4353.5</v>
      </c>
      <c r="N43" s="19">
        <v>11</v>
      </c>
      <c r="P43" s="20">
        <f t="shared" si="10"/>
        <v>3451.7</v>
      </c>
      <c r="Q43" s="13">
        <f>VLOOKUP(A43,Resturlaub!Urlaub,4,FALSE)</f>
        <v>0</v>
      </c>
      <c r="R43" s="20">
        <f t="shared" si="1"/>
        <v>158.69999999999999</v>
      </c>
      <c r="S43" s="20">
        <f t="shared" si="2"/>
        <v>0</v>
      </c>
      <c r="T43" s="13">
        <f t="shared" si="8"/>
        <v>37.93</v>
      </c>
      <c r="U43" s="20">
        <f t="shared" si="4"/>
        <v>31.74</v>
      </c>
      <c r="V43" s="20">
        <f t="shared" si="5"/>
        <v>1203.9000000000001</v>
      </c>
      <c r="W43" s="21">
        <f t="shared" si="6"/>
        <v>1203.9000000000001</v>
      </c>
      <c r="X43" s="20">
        <f>ROUND(IF(VLOOKUP(A43,Gesamtbrutto!Jahresbrutto,4,FALSE)+Rückstellung&lt;BBGW1,Rückstellung*KVPV_AG,IF(VLOOKUP(A43,Gesamtbrutto!Jahresbrutto,4,FALSE)&lt;BBGW1,(BBGW1-VLOOKUP(A43,Gesamtbrutto!Jahresbrutto,4,FALSE))*KVPV_AG,0))+IF(VLOOKUP(A43,Gesamtbrutto!Jahresbrutto,4,FALSE)+Rückstellung&lt;BBGW2,Rückstellung*(RVAV_AG+Insolv),IF(VLOOKUP(A43,Gesamtbrutto!Jahresbrutto,4,FALSE)&lt;BBGW2,(BBGW2-VLOOKUP(A43,Gesamtbrutto!Jahresbrutto,4,FALSE))*(RVAV_AG+Insolv),0)),2)</f>
        <v>136.52000000000001</v>
      </c>
      <c r="Y43" s="20">
        <f t="shared" si="9"/>
        <v>1340.42</v>
      </c>
    </row>
    <row r="44" spans="1:25" x14ac:dyDescent="0.25">
      <c r="A44" s="13">
        <v>1198</v>
      </c>
      <c r="B44" s="13" t="s">
        <v>129</v>
      </c>
      <c r="C44" s="13" t="s">
        <v>130</v>
      </c>
      <c r="D44" s="13" t="s">
        <v>31</v>
      </c>
      <c r="E44" s="13">
        <v>51000</v>
      </c>
      <c r="F44" s="13" t="s">
        <v>73</v>
      </c>
      <c r="G44" s="13" t="s">
        <v>33</v>
      </c>
      <c r="I44" s="13" t="s">
        <v>20</v>
      </c>
      <c r="J44" s="13">
        <v>25</v>
      </c>
      <c r="K44" s="13" t="s">
        <v>131</v>
      </c>
      <c r="L44" s="13" t="s">
        <v>22</v>
      </c>
      <c r="M44" s="14">
        <v>2294</v>
      </c>
      <c r="N44" s="19">
        <v>12</v>
      </c>
      <c r="O44" s="14"/>
      <c r="P44" s="20">
        <f t="shared" si="10"/>
        <v>1835.2</v>
      </c>
      <c r="Q44" s="13">
        <f>VLOOKUP(A44,Resturlaub!Urlaub,4,FALSE)</f>
        <v>4</v>
      </c>
      <c r="R44" s="20">
        <f t="shared" si="1"/>
        <v>84.38</v>
      </c>
      <c r="S44" s="20">
        <f t="shared" si="2"/>
        <v>337.52</v>
      </c>
      <c r="T44" s="13">
        <f t="shared" si="8"/>
        <v>89.63</v>
      </c>
      <c r="U44" s="20">
        <f t="shared" si="4"/>
        <v>16.88</v>
      </c>
      <c r="V44" s="20">
        <f t="shared" si="5"/>
        <v>1512.95</v>
      </c>
      <c r="W44" s="21">
        <f t="shared" si="6"/>
        <v>1850.47</v>
      </c>
      <c r="X44" s="20">
        <f>ROUND(IF(VLOOKUP(A44,Gesamtbrutto!Jahresbrutto,4,FALSE)+Rückstellung&lt;BBGW1,Rückstellung*KVPV_AG,IF(VLOOKUP(A44,Gesamtbrutto!Jahresbrutto,4,FALSE)&lt;BBGW1,(BBGW1-VLOOKUP(A44,Gesamtbrutto!Jahresbrutto,4,FALSE))*KVPV_AG,0))+IF(VLOOKUP(A44,Gesamtbrutto!Jahresbrutto,4,FALSE)+Rückstellung&lt;BBGW2,Rückstellung*(RVAV_AG+Insolv),IF(VLOOKUP(A44,Gesamtbrutto!Jahresbrutto,4,FALSE)&lt;BBGW2,(BBGW2-VLOOKUP(A44,Gesamtbrutto!Jahresbrutto,4,FALSE))*(RVAV_AG+Insolv),0)),2)</f>
        <v>362.97</v>
      </c>
      <c r="Y44" s="20">
        <f t="shared" si="9"/>
        <v>2213.44</v>
      </c>
    </row>
    <row r="45" spans="1:25" x14ac:dyDescent="0.25">
      <c r="A45" s="13">
        <v>1199</v>
      </c>
      <c r="B45" s="13" t="s">
        <v>52</v>
      </c>
      <c r="C45" s="13" t="s">
        <v>132</v>
      </c>
      <c r="D45" s="13" t="s">
        <v>41</v>
      </c>
      <c r="E45" s="13">
        <v>21000</v>
      </c>
      <c r="F45" s="13" t="s">
        <v>116</v>
      </c>
      <c r="G45" s="13" t="s">
        <v>43</v>
      </c>
      <c r="I45" s="13" t="s">
        <v>20</v>
      </c>
      <c r="J45" s="13">
        <v>40</v>
      </c>
      <c r="K45" s="13" t="s">
        <v>50</v>
      </c>
      <c r="L45" s="13" t="s">
        <v>51</v>
      </c>
      <c r="M45" s="14">
        <v>3311.5</v>
      </c>
      <c r="N45" s="19">
        <v>12</v>
      </c>
      <c r="O45" s="13">
        <v>221</v>
      </c>
      <c r="P45" s="20">
        <f t="shared" si="10"/>
        <v>4459.72</v>
      </c>
      <c r="Q45" s="13">
        <f>VLOOKUP(A45,Resturlaub!Urlaub,4,FALSE)</f>
        <v>2</v>
      </c>
      <c r="R45" s="20">
        <f t="shared" si="1"/>
        <v>205.04</v>
      </c>
      <c r="S45" s="20">
        <f t="shared" si="2"/>
        <v>410.08</v>
      </c>
      <c r="T45" s="13">
        <f t="shared" si="8"/>
        <v>83.4</v>
      </c>
      <c r="U45" s="20">
        <f t="shared" si="4"/>
        <v>25.63</v>
      </c>
      <c r="V45" s="20">
        <f t="shared" si="5"/>
        <v>2137.54</v>
      </c>
      <c r="W45" s="21">
        <f t="shared" si="6"/>
        <v>2547.62</v>
      </c>
      <c r="X45" s="20">
        <f>ROUND(IF(VLOOKUP(A45,Gesamtbrutto!Jahresbrutto,4,FALSE)+Rückstellung&lt;BBGW1,Rückstellung*KVPV_AG,IF(VLOOKUP(A45,Gesamtbrutto!Jahresbrutto,4,FALSE)&lt;BBGW1,(BBGW1-VLOOKUP(A45,Gesamtbrutto!Jahresbrutto,4,FALSE))*KVPV_AG,0))+IF(VLOOKUP(A45,Gesamtbrutto!Jahresbrutto,4,FALSE)+Rückstellung&lt;BBGW2,Rückstellung*(RVAV_AG+Insolv),IF(VLOOKUP(A45,Gesamtbrutto!Jahresbrutto,4,FALSE)&lt;BBGW2,(BBGW2-VLOOKUP(A45,Gesamtbrutto!Jahresbrutto,4,FALSE))*(RVAV_AG+Insolv),0)),2)</f>
        <v>288.89999999999998</v>
      </c>
      <c r="Y45" s="20">
        <f t="shared" si="9"/>
        <v>2836.52</v>
      </c>
    </row>
    <row r="46" spans="1:25" x14ac:dyDescent="0.25">
      <c r="A46" s="13">
        <v>1200</v>
      </c>
      <c r="B46" s="13" t="s">
        <v>133</v>
      </c>
      <c r="C46" s="13" t="s">
        <v>134</v>
      </c>
      <c r="D46" s="13" t="s">
        <v>25</v>
      </c>
      <c r="E46" s="13">
        <v>25000</v>
      </c>
      <c r="F46" s="13" t="s">
        <v>26</v>
      </c>
      <c r="G46" s="13" t="s">
        <v>27</v>
      </c>
      <c r="I46" s="13" t="s">
        <v>20</v>
      </c>
      <c r="J46" s="13">
        <v>35</v>
      </c>
      <c r="K46" s="13" t="s">
        <v>50</v>
      </c>
      <c r="L46" s="13" t="s">
        <v>51</v>
      </c>
      <c r="M46" s="14">
        <v>3311.5</v>
      </c>
      <c r="N46" s="19">
        <v>12</v>
      </c>
      <c r="P46" s="20">
        <f t="shared" si="10"/>
        <v>3708.88</v>
      </c>
      <c r="Q46" s="13">
        <f>VLOOKUP(A46,Resturlaub!Urlaub,4,FALSE)</f>
        <v>5</v>
      </c>
      <c r="R46" s="20">
        <f t="shared" si="1"/>
        <v>170.52</v>
      </c>
      <c r="S46" s="20">
        <f t="shared" si="2"/>
        <v>852.6</v>
      </c>
      <c r="T46" s="13">
        <f t="shared" si="8"/>
        <v>0</v>
      </c>
      <c r="U46" s="20">
        <f t="shared" si="4"/>
        <v>24.36</v>
      </c>
      <c r="V46" s="20">
        <f t="shared" si="5"/>
        <v>0</v>
      </c>
      <c r="W46" s="21">
        <f t="shared" si="6"/>
        <v>852.6</v>
      </c>
      <c r="X46" s="20">
        <f>ROUND(IF(VLOOKUP(A46,Gesamtbrutto!Jahresbrutto,4,FALSE)+Rückstellung&lt;BBGW1,Rückstellung*KVPV_AG,IF(VLOOKUP(A46,Gesamtbrutto!Jahresbrutto,4,FALSE)&lt;BBGW1,(BBGW1-VLOOKUP(A46,Gesamtbrutto!Jahresbrutto,4,FALSE))*KVPV_AG,0))+IF(VLOOKUP(A46,Gesamtbrutto!Jahresbrutto,4,FALSE)+Rückstellung&lt;BBGW2,Rückstellung*(RVAV_AG+Insolv),IF(VLOOKUP(A46,Gesamtbrutto!Jahresbrutto,4,FALSE)&lt;BBGW2,(BBGW2-VLOOKUP(A46,Gesamtbrutto!Jahresbrutto,4,FALSE))*(RVAV_AG+Insolv),0)),2)</f>
        <v>123.94</v>
      </c>
      <c r="Y46" s="20">
        <f t="shared" si="9"/>
        <v>976.54</v>
      </c>
    </row>
    <row r="47" spans="1:25" x14ac:dyDescent="0.25">
      <c r="A47" s="13">
        <v>1201</v>
      </c>
      <c r="B47" s="13" t="s">
        <v>135</v>
      </c>
      <c r="C47" s="13" t="s">
        <v>136</v>
      </c>
      <c r="D47" s="13" t="s">
        <v>31</v>
      </c>
      <c r="E47" s="13">
        <v>51020</v>
      </c>
      <c r="F47" s="13" t="s">
        <v>32</v>
      </c>
      <c r="G47" s="13" t="s">
        <v>33</v>
      </c>
      <c r="I47" s="13" t="s">
        <v>20</v>
      </c>
      <c r="J47" s="13">
        <v>40</v>
      </c>
      <c r="K47" s="13" t="s">
        <v>131</v>
      </c>
      <c r="L47" s="13" t="s">
        <v>22</v>
      </c>
      <c r="M47" s="14">
        <v>2294</v>
      </c>
      <c r="N47" s="19">
        <v>9</v>
      </c>
      <c r="O47" s="14"/>
      <c r="P47" s="20">
        <f t="shared" si="10"/>
        <v>2857.67</v>
      </c>
      <c r="Q47" s="13">
        <f>VLOOKUP(A47,Resturlaub!Urlaub,4,FALSE)</f>
        <v>0</v>
      </c>
      <c r="R47" s="20">
        <f t="shared" si="1"/>
        <v>131.38999999999999</v>
      </c>
      <c r="S47" s="20">
        <f t="shared" si="2"/>
        <v>0</v>
      </c>
      <c r="T47" s="13">
        <f t="shared" si="8"/>
        <v>0</v>
      </c>
      <c r="U47" s="20">
        <f t="shared" si="4"/>
        <v>16.420000000000002</v>
      </c>
      <c r="V47" s="20">
        <f t="shared" si="5"/>
        <v>0</v>
      </c>
      <c r="W47" s="21">
        <f t="shared" si="6"/>
        <v>0</v>
      </c>
      <c r="X47" s="20">
        <f>ROUND(IF(VLOOKUP(A47,Gesamtbrutto!Jahresbrutto,4,FALSE)+Rückstellung&lt;BBGW1,Rückstellung*KVPV_AG,IF(VLOOKUP(A47,Gesamtbrutto!Jahresbrutto,4,FALSE)&lt;BBGW1,(BBGW1-VLOOKUP(A47,Gesamtbrutto!Jahresbrutto,4,FALSE))*KVPV_AG,0))+IF(VLOOKUP(A47,Gesamtbrutto!Jahresbrutto,4,FALSE)+Rückstellung&lt;BBGW2,Rückstellung*(RVAV_AG+Insolv),IF(VLOOKUP(A47,Gesamtbrutto!Jahresbrutto,4,FALSE)&lt;BBGW2,(BBGW2-VLOOKUP(A47,Gesamtbrutto!Jahresbrutto,4,FALSE))*(RVAV_AG+Insolv),0)),2)</f>
        <v>0</v>
      </c>
      <c r="Y47" s="20">
        <f t="shared" si="9"/>
        <v>0</v>
      </c>
    </row>
    <row r="48" spans="1:25" x14ac:dyDescent="0.25">
      <c r="A48" s="13">
        <v>1203</v>
      </c>
      <c r="B48" s="13" t="s">
        <v>137</v>
      </c>
      <c r="C48" s="13" t="s">
        <v>138</v>
      </c>
      <c r="D48" s="13" t="s">
        <v>25</v>
      </c>
      <c r="E48" s="13">
        <v>25000</v>
      </c>
      <c r="F48" s="13" t="s">
        <v>26</v>
      </c>
      <c r="G48" s="13" t="s">
        <v>27</v>
      </c>
      <c r="I48" s="13" t="s">
        <v>20</v>
      </c>
      <c r="J48" s="13">
        <v>40</v>
      </c>
      <c r="K48" s="13" t="s">
        <v>102</v>
      </c>
      <c r="L48" s="13" t="s">
        <v>139</v>
      </c>
      <c r="M48" s="14">
        <v>3918.5</v>
      </c>
      <c r="N48" s="19">
        <v>11</v>
      </c>
      <c r="P48" s="20">
        <f t="shared" si="10"/>
        <v>4970.8999999999996</v>
      </c>
      <c r="Q48" s="13">
        <f>VLOOKUP(A48,Resturlaub!Urlaub,4,FALSE)</f>
        <v>7</v>
      </c>
      <c r="R48" s="20">
        <f t="shared" si="1"/>
        <v>228.55</v>
      </c>
      <c r="S48" s="20">
        <f t="shared" si="2"/>
        <v>1599.85</v>
      </c>
      <c r="T48" s="13">
        <f t="shared" si="8"/>
        <v>0</v>
      </c>
      <c r="U48" s="20">
        <f t="shared" si="4"/>
        <v>28.57</v>
      </c>
      <c r="V48" s="20">
        <f t="shared" si="5"/>
        <v>0</v>
      </c>
      <c r="W48" s="21">
        <f t="shared" si="6"/>
        <v>1599.85</v>
      </c>
      <c r="X48" s="20">
        <f>ROUND(IF(VLOOKUP(A48,Gesamtbrutto!Jahresbrutto,4,FALSE)+Rückstellung&lt;BBGW1,Rückstellung*KVPV_AG,IF(VLOOKUP(A48,Gesamtbrutto!Jahresbrutto,4,FALSE)&lt;BBGW1,(BBGW1-VLOOKUP(A48,Gesamtbrutto!Jahresbrutto,4,FALSE))*KVPV_AG,0))+IF(VLOOKUP(A48,Gesamtbrutto!Jahresbrutto,4,FALSE)+Rückstellung&lt;BBGW2,Rückstellung*(RVAV_AG+Insolv),IF(VLOOKUP(A48,Gesamtbrutto!Jahresbrutto,4,FALSE)&lt;BBGW2,(BBGW2-VLOOKUP(A48,Gesamtbrutto!Jahresbrutto,4,FALSE))*(RVAV_AG+Insolv),0)),2)</f>
        <v>181.42</v>
      </c>
      <c r="Y48" s="20">
        <f t="shared" si="9"/>
        <v>1781.27</v>
      </c>
    </row>
    <row r="49" spans="1:25" x14ac:dyDescent="0.25">
      <c r="A49" s="13">
        <v>1204</v>
      </c>
      <c r="B49" s="13" t="s">
        <v>68</v>
      </c>
      <c r="C49" s="13" t="s">
        <v>140</v>
      </c>
      <c r="D49" s="13" t="s">
        <v>17</v>
      </c>
      <c r="E49" s="13">
        <v>64000</v>
      </c>
      <c r="F49" s="13" t="s">
        <v>18</v>
      </c>
      <c r="G49" s="13" t="s">
        <v>19</v>
      </c>
      <c r="H49" s="13">
        <v>60</v>
      </c>
      <c r="I49" s="13" t="s">
        <v>20</v>
      </c>
      <c r="J49" s="13">
        <v>35</v>
      </c>
      <c r="K49" s="13" t="s">
        <v>85</v>
      </c>
      <c r="L49" s="13" t="s">
        <v>86</v>
      </c>
      <c r="M49" s="14">
        <v>4204.5</v>
      </c>
      <c r="N49" s="19">
        <v>9</v>
      </c>
      <c r="P49" s="20">
        <f t="shared" si="10"/>
        <v>4582.91</v>
      </c>
      <c r="Q49" s="13">
        <f>VLOOKUP(A49,Resturlaub!Urlaub,4,FALSE)</f>
        <v>5</v>
      </c>
      <c r="R49" s="20">
        <f t="shared" si="1"/>
        <v>210.71</v>
      </c>
      <c r="S49" s="20">
        <f t="shared" si="2"/>
        <v>1053.55</v>
      </c>
      <c r="T49" s="13">
        <f t="shared" si="8"/>
        <v>60.98</v>
      </c>
      <c r="U49" s="20">
        <f t="shared" si="4"/>
        <v>30.1</v>
      </c>
      <c r="V49" s="20">
        <f t="shared" si="5"/>
        <v>1835.5</v>
      </c>
      <c r="W49" s="21">
        <f t="shared" si="6"/>
        <v>2889.05</v>
      </c>
      <c r="X49" s="20">
        <f>ROUND(IF(VLOOKUP(A49,Gesamtbrutto!Jahresbrutto,4,FALSE)+Rückstellung&lt;BBGW1,Rückstellung*KVPV_AG,IF(VLOOKUP(A49,Gesamtbrutto!Jahresbrutto,4,FALSE)&lt;BBGW1,(BBGW1-VLOOKUP(A49,Gesamtbrutto!Jahresbrutto,4,FALSE))*KVPV_AG,0))+IF(VLOOKUP(A49,Gesamtbrutto!Jahresbrutto,4,FALSE)+Rückstellung&lt;BBGW2,Rückstellung*(RVAV_AG+Insolv),IF(VLOOKUP(A49,Gesamtbrutto!Jahresbrutto,4,FALSE)&lt;BBGW2,(BBGW2-VLOOKUP(A49,Gesamtbrutto!Jahresbrutto,4,FALSE))*(RVAV_AG+Insolv),0)),2)</f>
        <v>327.62</v>
      </c>
      <c r="Y49" s="20">
        <f t="shared" si="9"/>
        <v>3216.67</v>
      </c>
    </row>
    <row r="50" spans="1:25" x14ac:dyDescent="0.25">
      <c r="A50" s="13">
        <v>1206</v>
      </c>
      <c r="B50" s="13" t="s">
        <v>141</v>
      </c>
      <c r="C50" s="13" t="s">
        <v>142</v>
      </c>
      <c r="D50" s="13" t="s">
        <v>25</v>
      </c>
      <c r="E50" s="13">
        <v>25000</v>
      </c>
      <c r="F50" s="13" t="s">
        <v>26</v>
      </c>
      <c r="G50" s="13" t="s">
        <v>27</v>
      </c>
      <c r="I50" s="13" t="s">
        <v>20</v>
      </c>
      <c r="J50" s="13">
        <v>35</v>
      </c>
      <c r="K50" s="13" t="s">
        <v>102</v>
      </c>
      <c r="L50" s="13" t="s">
        <v>103</v>
      </c>
      <c r="M50" s="14">
        <v>4353.5</v>
      </c>
      <c r="N50" s="19">
        <v>11</v>
      </c>
      <c r="O50" s="13">
        <v>99</v>
      </c>
      <c r="P50" s="20">
        <f t="shared" si="10"/>
        <v>4931.3900000000003</v>
      </c>
      <c r="Q50" s="13">
        <f>VLOOKUP(A50,Resturlaub!Urlaub,4,FALSE)</f>
        <v>7</v>
      </c>
      <c r="R50" s="20">
        <f t="shared" si="1"/>
        <v>226.73</v>
      </c>
      <c r="S50" s="20">
        <f t="shared" si="2"/>
        <v>1587.11</v>
      </c>
      <c r="T50" s="13">
        <f t="shared" si="8"/>
        <v>0</v>
      </c>
      <c r="U50" s="20">
        <f t="shared" si="4"/>
        <v>32.39</v>
      </c>
      <c r="V50" s="20">
        <f t="shared" si="5"/>
        <v>0</v>
      </c>
      <c r="W50" s="21">
        <f t="shared" si="6"/>
        <v>1587.11</v>
      </c>
      <c r="X50" s="20">
        <f>ROUND(IF(VLOOKUP(A50,Gesamtbrutto!Jahresbrutto,4,FALSE)+Rückstellung&lt;BBGW1,Rückstellung*KVPV_AG,IF(VLOOKUP(A50,Gesamtbrutto!Jahresbrutto,4,FALSE)&lt;BBGW1,(BBGW1-VLOOKUP(A50,Gesamtbrutto!Jahresbrutto,4,FALSE))*KVPV_AG,0))+IF(VLOOKUP(A50,Gesamtbrutto!Jahresbrutto,4,FALSE)+Rückstellung&lt;BBGW2,Rückstellung*(RVAV_AG+Insolv),IF(VLOOKUP(A50,Gesamtbrutto!Jahresbrutto,4,FALSE)&lt;BBGW2,(BBGW2-VLOOKUP(A50,Gesamtbrutto!Jahresbrutto,4,FALSE))*(RVAV_AG+Insolv),0)),2)</f>
        <v>179.98</v>
      </c>
      <c r="Y50" s="20">
        <f t="shared" si="9"/>
        <v>1767.09</v>
      </c>
    </row>
    <row r="51" spans="1:25" x14ac:dyDescent="0.25">
      <c r="A51" s="13">
        <v>1210</v>
      </c>
      <c r="B51" s="13" t="s">
        <v>143</v>
      </c>
      <c r="C51" s="13" t="s">
        <v>144</v>
      </c>
      <c r="D51" s="13" t="s">
        <v>17</v>
      </c>
      <c r="E51" s="13">
        <v>64000</v>
      </c>
      <c r="F51" s="13" t="s">
        <v>18</v>
      </c>
      <c r="G51" s="13" t="s">
        <v>19</v>
      </c>
      <c r="I51" s="13" t="s">
        <v>20</v>
      </c>
      <c r="J51" s="13">
        <v>16</v>
      </c>
      <c r="K51" s="13" t="s">
        <v>28</v>
      </c>
      <c r="L51" s="13" t="s">
        <v>22</v>
      </c>
      <c r="M51" s="14">
        <v>2167.5</v>
      </c>
      <c r="N51" s="19">
        <v>11</v>
      </c>
      <c r="O51" s="14"/>
      <c r="P51" s="20">
        <f t="shared" si="10"/>
        <v>1099.8499999999999</v>
      </c>
      <c r="Q51" s="13">
        <f>VLOOKUP(A51,Resturlaub!Urlaub,4,FALSE)</f>
        <v>4</v>
      </c>
      <c r="R51" s="20">
        <f t="shared" si="1"/>
        <v>50.57</v>
      </c>
      <c r="S51" s="20">
        <f t="shared" si="2"/>
        <v>202.28</v>
      </c>
      <c r="T51" s="13">
        <f t="shared" si="8"/>
        <v>0</v>
      </c>
      <c r="U51" s="20">
        <f t="shared" si="4"/>
        <v>15.8</v>
      </c>
      <c r="V51" s="20">
        <f t="shared" si="5"/>
        <v>0</v>
      </c>
      <c r="W51" s="21">
        <f t="shared" si="6"/>
        <v>202.28</v>
      </c>
      <c r="X51" s="20">
        <f>ROUND(IF(VLOOKUP(A51,Gesamtbrutto!Jahresbrutto,4,FALSE)+Rückstellung&lt;BBGW1,Rückstellung*KVPV_AG,IF(VLOOKUP(A51,Gesamtbrutto!Jahresbrutto,4,FALSE)&lt;BBGW1,(BBGW1-VLOOKUP(A51,Gesamtbrutto!Jahresbrutto,4,FALSE))*KVPV_AG,0))+IF(VLOOKUP(A51,Gesamtbrutto!Jahresbrutto,4,FALSE)+Rückstellung&lt;BBGW2,Rückstellung*(RVAV_AG+Insolv),IF(VLOOKUP(A51,Gesamtbrutto!Jahresbrutto,4,FALSE)&lt;BBGW2,(BBGW2-VLOOKUP(A51,Gesamtbrutto!Jahresbrutto,4,FALSE))*(RVAV_AG+Insolv),0)),2)</f>
        <v>39.68</v>
      </c>
      <c r="Y51" s="20">
        <f t="shared" si="9"/>
        <v>241.96</v>
      </c>
    </row>
    <row r="52" spans="1:25" x14ac:dyDescent="0.25">
      <c r="A52" s="13">
        <v>1212</v>
      </c>
      <c r="B52" s="13" t="s">
        <v>52</v>
      </c>
      <c r="C52" s="13" t="s">
        <v>145</v>
      </c>
      <c r="D52" s="13" t="s">
        <v>62</v>
      </c>
      <c r="E52" s="13">
        <v>65010</v>
      </c>
      <c r="F52" s="13" t="s">
        <v>146</v>
      </c>
      <c r="G52" s="13" t="s">
        <v>399</v>
      </c>
      <c r="I52" s="13" t="s">
        <v>20</v>
      </c>
      <c r="J52" s="13">
        <v>35</v>
      </c>
      <c r="K52" s="13" t="s">
        <v>21</v>
      </c>
      <c r="L52" s="13" t="s">
        <v>22</v>
      </c>
      <c r="M52" s="14">
        <v>2608</v>
      </c>
      <c r="N52" s="19">
        <v>10</v>
      </c>
      <c r="P52" s="20">
        <f t="shared" si="10"/>
        <v>2868.8</v>
      </c>
      <c r="Q52" s="13">
        <f>VLOOKUP(A52,Resturlaub!Urlaub,4,FALSE)</f>
        <v>0</v>
      </c>
      <c r="R52" s="20">
        <f t="shared" si="1"/>
        <v>131.9</v>
      </c>
      <c r="S52" s="20">
        <f t="shared" si="2"/>
        <v>0</v>
      </c>
      <c r="T52" s="13">
        <f t="shared" si="8"/>
        <v>15.36</v>
      </c>
      <c r="U52" s="20">
        <f t="shared" si="4"/>
        <v>18.84</v>
      </c>
      <c r="V52" s="20">
        <f t="shared" si="5"/>
        <v>289.38</v>
      </c>
      <c r="W52" s="21">
        <f t="shared" si="6"/>
        <v>289.38</v>
      </c>
      <c r="X52" s="20">
        <f>ROUND(IF(VLOOKUP(A52,Gesamtbrutto!Jahresbrutto,4,FALSE)+Rückstellung&lt;BBGW1,Rückstellung*KVPV_AG,IF(VLOOKUP(A52,Gesamtbrutto!Jahresbrutto,4,FALSE)&lt;BBGW1,(BBGW1-VLOOKUP(A52,Gesamtbrutto!Jahresbrutto,4,FALSE))*KVPV_AG,0))+IF(VLOOKUP(A52,Gesamtbrutto!Jahresbrutto,4,FALSE)+Rückstellung&lt;BBGW2,Rückstellung*(RVAV_AG+Insolv),IF(VLOOKUP(A52,Gesamtbrutto!Jahresbrutto,4,FALSE)&lt;BBGW2,(BBGW2-VLOOKUP(A52,Gesamtbrutto!Jahresbrutto,4,FALSE))*(RVAV_AG+Insolv),0)),2)</f>
        <v>56.76</v>
      </c>
      <c r="Y52" s="20">
        <f t="shared" si="9"/>
        <v>346.14</v>
      </c>
    </row>
    <row r="53" spans="1:25" x14ac:dyDescent="0.25">
      <c r="A53" s="13">
        <v>1215</v>
      </c>
      <c r="B53" s="13" t="s">
        <v>52</v>
      </c>
      <c r="C53" s="13" t="s">
        <v>147</v>
      </c>
      <c r="D53" s="13" t="s">
        <v>31</v>
      </c>
      <c r="E53" s="13">
        <v>51010</v>
      </c>
      <c r="F53" s="13" t="s">
        <v>148</v>
      </c>
      <c r="G53" s="13" t="s">
        <v>33</v>
      </c>
      <c r="I53" s="13" t="s">
        <v>20</v>
      </c>
      <c r="J53" s="13">
        <v>40</v>
      </c>
      <c r="K53" s="13" t="s">
        <v>44</v>
      </c>
      <c r="L53" s="13" t="s">
        <v>22</v>
      </c>
      <c r="M53" s="14">
        <v>2091</v>
      </c>
      <c r="N53" s="19">
        <v>12</v>
      </c>
      <c r="P53" s="20">
        <f t="shared" si="10"/>
        <v>2676.48</v>
      </c>
      <c r="Q53" s="13">
        <f>VLOOKUP(A53,Resturlaub!Urlaub,4,FALSE)</f>
        <v>2</v>
      </c>
      <c r="R53" s="20">
        <f t="shared" si="1"/>
        <v>123.06</v>
      </c>
      <c r="S53" s="20">
        <f t="shared" si="2"/>
        <v>246.12</v>
      </c>
      <c r="T53" s="13">
        <f t="shared" si="8"/>
        <v>23.63</v>
      </c>
      <c r="U53" s="20">
        <f t="shared" si="4"/>
        <v>15.38</v>
      </c>
      <c r="V53" s="20">
        <f t="shared" si="5"/>
        <v>363.43</v>
      </c>
      <c r="W53" s="21">
        <f t="shared" si="6"/>
        <v>609.54999999999995</v>
      </c>
      <c r="X53" s="20">
        <f>ROUND(IF(VLOOKUP(A53,Gesamtbrutto!Jahresbrutto,4,FALSE)+Rückstellung&lt;BBGW1,Rückstellung*KVPV_AG,IF(VLOOKUP(A53,Gesamtbrutto!Jahresbrutto,4,FALSE)&lt;BBGW1,(BBGW1-VLOOKUP(A53,Gesamtbrutto!Jahresbrutto,4,FALSE))*KVPV_AG,0))+IF(VLOOKUP(A53,Gesamtbrutto!Jahresbrutto,4,FALSE)+Rückstellung&lt;BBGW2,Rückstellung*(RVAV_AG+Insolv),IF(VLOOKUP(A53,Gesamtbrutto!Jahresbrutto,4,FALSE)&lt;BBGW2,(BBGW2-VLOOKUP(A53,Gesamtbrutto!Jahresbrutto,4,FALSE))*(RVAV_AG+Insolv),0)),2)</f>
        <v>119.56</v>
      </c>
      <c r="Y53" s="20">
        <f t="shared" si="9"/>
        <v>729.11</v>
      </c>
    </row>
    <row r="54" spans="1:25" x14ac:dyDescent="0.25">
      <c r="A54" s="13">
        <v>1221</v>
      </c>
      <c r="B54" s="13" t="s">
        <v>149</v>
      </c>
      <c r="C54" s="13" t="s">
        <v>150</v>
      </c>
      <c r="D54" s="13" t="s">
        <v>31</v>
      </c>
      <c r="E54" s="13">
        <v>51010</v>
      </c>
      <c r="F54" s="13" t="s">
        <v>148</v>
      </c>
      <c r="G54" s="13" t="s">
        <v>33</v>
      </c>
      <c r="I54" s="13" t="s">
        <v>54</v>
      </c>
      <c r="J54" s="13">
        <v>40</v>
      </c>
      <c r="M54" s="14">
        <v>1470</v>
      </c>
      <c r="N54" s="19"/>
      <c r="P54" s="20">
        <f t="shared" si="10"/>
        <v>1470</v>
      </c>
      <c r="Q54" s="13">
        <f>VLOOKUP(A54,Resturlaub!Urlaub,4,FALSE)</f>
        <v>3</v>
      </c>
      <c r="R54" s="20">
        <f t="shared" si="1"/>
        <v>67.59</v>
      </c>
      <c r="S54" s="20">
        <f t="shared" si="2"/>
        <v>202.77</v>
      </c>
      <c r="T54" s="13">
        <f t="shared" si="8"/>
        <v>0</v>
      </c>
      <c r="U54" s="20">
        <f t="shared" si="4"/>
        <v>8.4499999999999993</v>
      </c>
      <c r="V54" s="20">
        <f t="shared" si="5"/>
        <v>0</v>
      </c>
      <c r="W54" s="21">
        <f t="shared" si="6"/>
        <v>202.77</v>
      </c>
      <c r="X54" s="20">
        <f>ROUND(IF(VLOOKUP(A54,Gesamtbrutto!Jahresbrutto,4,FALSE)+Rückstellung&lt;BBGW1,Rückstellung*KVPV_AG,IF(VLOOKUP(A54,Gesamtbrutto!Jahresbrutto,4,FALSE)&lt;BBGW1,(BBGW1-VLOOKUP(A54,Gesamtbrutto!Jahresbrutto,4,FALSE))*KVPV_AG,0))+IF(VLOOKUP(A54,Gesamtbrutto!Jahresbrutto,4,FALSE)+Rückstellung&lt;BBGW2,Rückstellung*(RVAV_AG+Insolv),IF(VLOOKUP(A54,Gesamtbrutto!Jahresbrutto,4,FALSE)&lt;BBGW2,(BBGW2-VLOOKUP(A54,Gesamtbrutto!Jahresbrutto,4,FALSE))*(RVAV_AG+Insolv),0)),2)</f>
        <v>39.770000000000003</v>
      </c>
      <c r="Y54" s="20">
        <f t="shared" si="9"/>
        <v>242.54</v>
      </c>
    </row>
    <row r="55" spans="1:25" x14ac:dyDescent="0.25">
      <c r="A55" s="13">
        <v>1223</v>
      </c>
      <c r="B55" s="13" t="s">
        <v>151</v>
      </c>
      <c r="C55" s="13" t="s">
        <v>152</v>
      </c>
      <c r="D55" s="13" t="s">
        <v>82</v>
      </c>
      <c r="E55" s="13">
        <v>31000</v>
      </c>
      <c r="F55" s="13" t="s">
        <v>83</v>
      </c>
      <c r="G55" s="13" t="s">
        <v>84</v>
      </c>
      <c r="I55" s="13" t="s">
        <v>20</v>
      </c>
      <c r="J55" s="13">
        <v>40</v>
      </c>
      <c r="K55" s="13" t="s">
        <v>70</v>
      </c>
      <c r="L55" s="13" t="s">
        <v>22</v>
      </c>
      <c r="M55" s="14">
        <v>3213.5</v>
      </c>
      <c r="N55" s="19">
        <v>12</v>
      </c>
      <c r="P55" s="20">
        <f t="shared" si="10"/>
        <v>4113.28</v>
      </c>
      <c r="Q55" s="13">
        <f>VLOOKUP(A55,Resturlaub!Urlaub,4,FALSE)</f>
        <v>4</v>
      </c>
      <c r="R55" s="20">
        <f t="shared" si="1"/>
        <v>189.12</v>
      </c>
      <c r="S55" s="20">
        <f t="shared" si="2"/>
        <v>756.48</v>
      </c>
      <c r="T55" s="13">
        <f t="shared" si="8"/>
        <v>98.36</v>
      </c>
      <c r="U55" s="20">
        <f t="shared" si="4"/>
        <v>23.64</v>
      </c>
      <c r="V55" s="20">
        <f t="shared" si="5"/>
        <v>2325.23</v>
      </c>
      <c r="W55" s="21">
        <f t="shared" si="6"/>
        <v>3081.71</v>
      </c>
      <c r="X55" s="20">
        <f>ROUND(IF(VLOOKUP(A55,Gesamtbrutto!Jahresbrutto,4,FALSE)+Rückstellung&lt;BBGW1,Rückstellung*KVPV_AG,IF(VLOOKUP(A55,Gesamtbrutto!Jahresbrutto,4,FALSE)&lt;BBGW1,(BBGW1-VLOOKUP(A55,Gesamtbrutto!Jahresbrutto,4,FALSE))*KVPV_AG,0))+IF(VLOOKUP(A55,Gesamtbrutto!Jahresbrutto,4,FALSE)+Rückstellung&lt;BBGW2,Rückstellung*(RVAV_AG+Insolv),IF(VLOOKUP(A55,Gesamtbrutto!Jahresbrutto,4,FALSE)&lt;BBGW2,(BBGW2-VLOOKUP(A55,Gesamtbrutto!Jahresbrutto,4,FALSE))*(RVAV_AG+Insolv),0)),2)</f>
        <v>488.33</v>
      </c>
      <c r="Y55" s="20">
        <f t="shared" si="9"/>
        <v>3570.04</v>
      </c>
    </row>
    <row r="56" spans="1:25" x14ac:dyDescent="0.25">
      <c r="A56" s="13">
        <v>1224</v>
      </c>
      <c r="B56" s="13" t="s">
        <v>52</v>
      </c>
      <c r="C56" s="13" t="s">
        <v>153</v>
      </c>
      <c r="D56" s="13" t="s">
        <v>31</v>
      </c>
      <c r="E56" s="13">
        <v>51010</v>
      </c>
      <c r="F56" s="13" t="s">
        <v>148</v>
      </c>
      <c r="G56" s="13" t="s">
        <v>33</v>
      </c>
      <c r="I56" s="13" t="s">
        <v>54</v>
      </c>
      <c r="J56" s="13">
        <v>40</v>
      </c>
      <c r="M56" s="14">
        <v>1344</v>
      </c>
      <c r="N56" s="19"/>
      <c r="P56" s="20">
        <f t="shared" si="10"/>
        <v>1344</v>
      </c>
      <c r="Q56" s="13">
        <f>VLOOKUP(A56,Resturlaub!Urlaub,4,FALSE)</f>
        <v>9</v>
      </c>
      <c r="R56" s="20">
        <f t="shared" si="1"/>
        <v>61.79</v>
      </c>
      <c r="S56" s="20">
        <f t="shared" si="2"/>
        <v>556.11</v>
      </c>
      <c r="T56" s="13">
        <f t="shared" si="8"/>
        <v>82.84</v>
      </c>
      <c r="U56" s="20">
        <f t="shared" si="4"/>
        <v>7.72</v>
      </c>
      <c r="V56" s="20">
        <f t="shared" si="5"/>
        <v>639.52</v>
      </c>
      <c r="W56" s="21">
        <f t="shared" si="6"/>
        <v>1195.6300000000001</v>
      </c>
      <c r="X56" s="20">
        <f>ROUND(IF(VLOOKUP(A56,Gesamtbrutto!Jahresbrutto,4,FALSE)+Rückstellung&lt;BBGW1,Rückstellung*KVPV_AG,IF(VLOOKUP(A56,Gesamtbrutto!Jahresbrutto,4,FALSE)&lt;BBGW1,(BBGW1-VLOOKUP(A56,Gesamtbrutto!Jahresbrutto,4,FALSE))*KVPV_AG,0))+IF(VLOOKUP(A56,Gesamtbrutto!Jahresbrutto,4,FALSE)+Rückstellung&lt;BBGW2,Rückstellung*(RVAV_AG+Insolv),IF(VLOOKUP(A56,Gesamtbrutto!Jahresbrutto,4,FALSE)&lt;BBGW2,(BBGW2-VLOOKUP(A56,Gesamtbrutto!Jahresbrutto,4,FALSE))*(RVAV_AG+Insolv),0)),2)</f>
        <v>234.52</v>
      </c>
      <c r="Y56" s="20">
        <f t="shared" si="9"/>
        <v>1430.15</v>
      </c>
    </row>
    <row r="57" spans="1:25" x14ac:dyDescent="0.25">
      <c r="A57" s="13">
        <v>1227</v>
      </c>
      <c r="B57" s="13" t="s">
        <v>154</v>
      </c>
      <c r="C57" s="13" t="s">
        <v>155</v>
      </c>
      <c r="D57" s="13" t="s">
        <v>36</v>
      </c>
      <c r="E57" s="13">
        <v>55000</v>
      </c>
      <c r="F57" s="13" t="s">
        <v>37</v>
      </c>
      <c r="G57" s="13" t="s">
        <v>38</v>
      </c>
      <c r="I57" s="13" t="s">
        <v>20</v>
      </c>
      <c r="J57" s="13">
        <v>40</v>
      </c>
      <c r="K57" s="13" t="s">
        <v>118</v>
      </c>
      <c r="L57" s="13" t="s">
        <v>22</v>
      </c>
      <c r="M57" s="14">
        <v>2066.5</v>
      </c>
      <c r="N57" s="19">
        <v>8</v>
      </c>
      <c r="O57" s="14"/>
      <c r="P57" s="20">
        <f t="shared" si="10"/>
        <v>2550.65</v>
      </c>
      <c r="Q57" s="13">
        <f>VLOOKUP(A57,Resturlaub!Urlaub,4,FALSE)</f>
        <v>2</v>
      </c>
      <c r="R57" s="20">
        <f t="shared" si="1"/>
        <v>117.27</v>
      </c>
      <c r="S57" s="20">
        <f t="shared" si="2"/>
        <v>234.54</v>
      </c>
      <c r="T57" s="13">
        <f t="shared" si="8"/>
        <v>0</v>
      </c>
      <c r="U57" s="20">
        <f t="shared" si="4"/>
        <v>14.66</v>
      </c>
      <c r="V57" s="20">
        <f t="shared" si="5"/>
        <v>0</v>
      </c>
      <c r="W57" s="21">
        <f t="shared" si="6"/>
        <v>234.54</v>
      </c>
      <c r="X57" s="20">
        <f>ROUND(IF(VLOOKUP(A57,Gesamtbrutto!Jahresbrutto,4,FALSE)+Rückstellung&lt;BBGW1,Rückstellung*KVPV_AG,IF(VLOOKUP(A57,Gesamtbrutto!Jahresbrutto,4,FALSE)&lt;BBGW1,(BBGW1-VLOOKUP(A57,Gesamtbrutto!Jahresbrutto,4,FALSE))*KVPV_AG,0))+IF(VLOOKUP(A57,Gesamtbrutto!Jahresbrutto,4,FALSE)+Rückstellung&lt;BBGW2,Rückstellung*(RVAV_AG+Insolv),IF(VLOOKUP(A57,Gesamtbrutto!Jahresbrutto,4,FALSE)&lt;BBGW2,(BBGW2-VLOOKUP(A57,Gesamtbrutto!Jahresbrutto,4,FALSE))*(RVAV_AG+Insolv),0)),2)</f>
        <v>46.01</v>
      </c>
      <c r="Y57" s="20">
        <f t="shared" si="9"/>
        <v>280.55</v>
      </c>
    </row>
    <row r="58" spans="1:25" x14ac:dyDescent="0.25">
      <c r="A58" s="13">
        <v>1228</v>
      </c>
      <c r="B58" s="13" t="s">
        <v>34</v>
      </c>
      <c r="C58" s="13" t="s">
        <v>156</v>
      </c>
      <c r="D58" s="13" t="s">
        <v>31</v>
      </c>
      <c r="E58" s="13">
        <v>51000</v>
      </c>
      <c r="F58" s="13" t="s">
        <v>73</v>
      </c>
      <c r="G58" s="13" t="s">
        <v>33</v>
      </c>
      <c r="I58" s="13" t="s">
        <v>20</v>
      </c>
      <c r="J58" s="13">
        <v>35</v>
      </c>
      <c r="K58" s="13" t="s">
        <v>57</v>
      </c>
      <c r="L58" s="13" t="s">
        <v>22</v>
      </c>
      <c r="M58" s="14">
        <v>2413</v>
      </c>
      <c r="N58" s="19">
        <v>8</v>
      </c>
      <c r="O58" s="13">
        <v>147</v>
      </c>
      <c r="P58" s="20">
        <f t="shared" si="10"/>
        <v>2753.04</v>
      </c>
      <c r="Q58" s="13">
        <f>VLOOKUP(A58,Resturlaub!Urlaub,4,FALSE)</f>
        <v>8</v>
      </c>
      <c r="R58" s="20">
        <f t="shared" si="1"/>
        <v>126.58</v>
      </c>
      <c r="S58" s="20">
        <f t="shared" si="2"/>
        <v>1012.64</v>
      </c>
      <c r="T58" s="13">
        <f t="shared" si="8"/>
        <v>64.790000000000006</v>
      </c>
      <c r="U58" s="20">
        <f t="shared" si="4"/>
        <v>18.079999999999998</v>
      </c>
      <c r="V58" s="20">
        <f t="shared" si="5"/>
        <v>1171.4000000000001</v>
      </c>
      <c r="W58" s="21">
        <f t="shared" si="6"/>
        <v>2184.04</v>
      </c>
      <c r="X58" s="20">
        <f>ROUND(IF(VLOOKUP(A58,Gesamtbrutto!Jahresbrutto,4,FALSE)+Rückstellung&lt;BBGW1,Rückstellung*KVPV_AG,IF(VLOOKUP(A58,Gesamtbrutto!Jahresbrutto,4,FALSE)&lt;BBGW1,(BBGW1-VLOOKUP(A58,Gesamtbrutto!Jahresbrutto,4,FALSE))*KVPV_AG,0))+IF(VLOOKUP(A58,Gesamtbrutto!Jahresbrutto,4,FALSE)+Rückstellung&lt;BBGW2,Rückstellung*(RVAV_AG+Insolv),IF(VLOOKUP(A58,Gesamtbrutto!Jahresbrutto,4,FALSE)&lt;BBGW2,(BBGW2-VLOOKUP(A58,Gesamtbrutto!Jahresbrutto,4,FALSE))*(RVAV_AG+Insolv),0)),2)</f>
        <v>428.4</v>
      </c>
      <c r="Y58" s="20">
        <f t="shared" si="9"/>
        <v>2612.44</v>
      </c>
    </row>
    <row r="59" spans="1:25" x14ac:dyDescent="0.25">
      <c r="A59" s="13">
        <v>1229</v>
      </c>
      <c r="B59" s="13" t="s">
        <v>157</v>
      </c>
      <c r="C59" s="13" t="s">
        <v>158</v>
      </c>
      <c r="D59" s="13" t="s">
        <v>25</v>
      </c>
      <c r="E59" s="13">
        <v>25000</v>
      </c>
      <c r="F59" s="13" t="s">
        <v>26</v>
      </c>
      <c r="G59" s="13" t="s">
        <v>27</v>
      </c>
      <c r="I59" s="13" t="s">
        <v>20</v>
      </c>
      <c r="J59" s="13">
        <v>40</v>
      </c>
      <c r="K59" s="13" t="s">
        <v>131</v>
      </c>
      <c r="L59" s="13" t="s">
        <v>22</v>
      </c>
      <c r="M59" s="14">
        <v>2294</v>
      </c>
      <c r="N59" s="19">
        <v>9</v>
      </c>
      <c r="O59" s="13">
        <v>165</v>
      </c>
      <c r="P59" s="20">
        <f t="shared" si="10"/>
        <v>3022.67</v>
      </c>
      <c r="Q59" s="13">
        <f>VLOOKUP(A59,Resturlaub!Urlaub,4,FALSE)</f>
        <v>0</v>
      </c>
      <c r="R59" s="20">
        <f t="shared" si="1"/>
        <v>138.97</v>
      </c>
      <c r="S59" s="20">
        <f t="shared" si="2"/>
        <v>0</v>
      </c>
      <c r="T59" s="13">
        <f t="shared" si="8"/>
        <v>60.58</v>
      </c>
      <c r="U59" s="20">
        <f t="shared" si="4"/>
        <v>17.37</v>
      </c>
      <c r="V59" s="20">
        <f t="shared" si="5"/>
        <v>1052.27</v>
      </c>
      <c r="W59" s="21">
        <f t="shared" si="6"/>
        <v>1052.27</v>
      </c>
      <c r="X59" s="20">
        <f>ROUND(IF(VLOOKUP(A59,Gesamtbrutto!Jahresbrutto,4,FALSE)+Rückstellung&lt;BBGW1,Rückstellung*KVPV_AG,IF(VLOOKUP(A59,Gesamtbrutto!Jahresbrutto,4,FALSE)&lt;BBGW1,(BBGW1-VLOOKUP(A59,Gesamtbrutto!Jahresbrutto,4,FALSE))*KVPV_AG,0))+IF(VLOOKUP(A59,Gesamtbrutto!Jahresbrutto,4,FALSE)+Rückstellung&lt;BBGW2,Rückstellung*(RVAV_AG+Insolv),IF(VLOOKUP(A59,Gesamtbrutto!Jahresbrutto,4,FALSE)&lt;BBGW2,(BBGW2-VLOOKUP(A59,Gesamtbrutto!Jahresbrutto,4,FALSE))*(RVAV_AG+Insolv),0)),2)</f>
        <v>206.4</v>
      </c>
      <c r="Y59" s="20">
        <f t="shared" si="9"/>
        <v>1258.67</v>
      </c>
    </row>
    <row r="60" spans="1:25" x14ac:dyDescent="0.25">
      <c r="A60" s="13">
        <v>1231</v>
      </c>
      <c r="B60" s="13" t="s">
        <v>159</v>
      </c>
      <c r="C60" s="13" t="s">
        <v>160</v>
      </c>
      <c r="D60" s="13" t="s">
        <v>62</v>
      </c>
      <c r="E60" s="13">
        <v>65010</v>
      </c>
      <c r="F60" s="13" t="s">
        <v>146</v>
      </c>
      <c r="G60" s="13" t="s">
        <v>399</v>
      </c>
      <c r="I60" s="13" t="s">
        <v>20</v>
      </c>
      <c r="J60" s="13">
        <v>35</v>
      </c>
      <c r="K60" s="13" t="s">
        <v>123</v>
      </c>
      <c r="L60" s="13" t="s">
        <v>22</v>
      </c>
      <c r="M60" s="14">
        <v>2866.5</v>
      </c>
      <c r="N60" s="19">
        <v>10</v>
      </c>
      <c r="O60" s="14"/>
      <c r="P60" s="20">
        <f t="shared" si="10"/>
        <v>3153.15</v>
      </c>
      <c r="Q60" s="13">
        <f>VLOOKUP(A60,Resturlaub!Urlaub,4,FALSE)</f>
        <v>5</v>
      </c>
      <c r="R60" s="20">
        <f t="shared" si="1"/>
        <v>144.97</v>
      </c>
      <c r="S60" s="20">
        <f t="shared" si="2"/>
        <v>724.85</v>
      </c>
      <c r="T60" s="13">
        <f t="shared" si="8"/>
        <v>72.959999999999994</v>
      </c>
      <c r="U60" s="20">
        <f t="shared" si="4"/>
        <v>20.71</v>
      </c>
      <c r="V60" s="20">
        <f t="shared" si="5"/>
        <v>1511</v>
      </c>
      <c r="W60" s="21">
        <f t="shared" si="6"/>
        <v>2235.85</v>
      </c>
      <c r="X60" s="20">
        <f>ROUND(IF(VLOOKUP(A60,Gesamtbrutto!Jahresbrutto,4,FALSE)+Rückstellung&lt;BBGW1,Rückstellung*KVPV_AG,IF(VLOOKUP(A60,Gesamtbrutto!Jahresbrutto,4,FALSE)&lt;BBGW1,(BBGW1-VLOOKUP(A60,Gesamtbrutto!Jahresbrutto,4,FALSE))*KVPV_AG,0))+IF(VLOOKUP(A60,Gesamtbrutto!Jahresbrutto,4,FALSE)+Rückstellung&lt;BBGW2,Rückstellung*(RVAV_AG+Insolv),IF(VLOOKUP(A60,Gesamtbrutto!Jahresbrutto,4,FALSE)&lt;BBGW2,(BBGW2-VLOOKUP(A60,Gesamtbrutto!Jahresbrutto,4,FALSE))*(RVAV_AG+Insolv),0)),2)</f>
        <v>438.56</v>
      </c>
      <c r="Y60" s="20">
        <f t="shared" si="9"/>
        <v>2674.41</v>
      </c>
    </row>
    <row r="61" spans="1:25" x14ac:dyDescent="0.25">
      <c r="A61" s="13">
        <v>1232</v>
      </c>
      <c r="B61" s="13" t="s">
        <v>151</v>
      </c>
      <c r="C61" s="13" t="s">
        <v>161</v>
      </c>
      <c r="D61" s="13" t="s">
        <v>31</v>
      </c>
      <c r="E61" s="13">
        <v>51000</v>
      </c>
      <c r="F61" s="13" t="s">
        <v>73</v>
      </c>
      <c r="G61" s="13" t="s">
        <v>33</v>
      </c>
      <c r="I61" s="13" t="s">
        <v>20</v>
      </c>
      <c r="J61" s="13">
        <v>35</v>
      </c>
      <c r="K61" s="13" t="s">
        <v>21</v>
      </c>
      <c r="L61" s="13" t="s">
        <v>22</v>
      </c>
      <c r="M61" s="14">
        <v>2608</v>
      </c>
      <c r="N61" s="19">
        <v>11</v>
      </c>
      <c r="O61" s="14"/>
      <c r="P61" s="20">
        <f t="shared" si="10"/>
        <v>2894.88</v>
      </c>
      <c r="Q61" s="13">
        <f>VLOOKUP(A61,Resturlaub!Urlaub,4,FALSE)</f>
        <v>10</v>
      </c>
      <c r="R61" s="20">
        <f t="shared" si="1"/>
        <v>133.1</v>
      </c>
      <c r="S61" s="20">
        <f t="shared" si="2"/>
        <v>1331</v>
      </c>
      <c r="T61" s="13">
        <f t="shared" si="8"/>
        <v>0</v>
      </c>
      <c r="U61" s="20">
        <f t="shared" si="4"/>
        <v>19.010000000000002</v>
      </c>
      <c r="V61" s="20">
        <f t="shared" si="5"/>
        <v>0</v>
      </c>
      <c r="W61" s="21">
        <f t="shared" si="6"/>
        <v>1331</v>
      </c>
      <c r="X61" s="20">
        <f>ROUND(IF(VLOOKUP(A61,Gesamtbrutto!Jahresbrutto,4,FALSE)+Rückstellung&lt;BBGW1,Rückstellung*KVPV_AG,IF(VLOOKUP(A61,Gesamtbrutto!Jahresbrutto,4,FALSE)&lt;BBGW1,(BBGW1-VLOOKUP(A61,Gesamtbrutto!Jahresbrutto,4,FALSE))*KVPV_AG,0))+IF(VLOOKUP(A61,Gesamtbrutto!Jahresbrutto,4,FALSE)+Rückstellung&lt;BBGW2,Rückstellung*(RVAV_AG+Insolv),IF(VLOOKUP(A61,Gesamtbrutto!Jahresbrutto,4,FALSE)&lt;BBGW2,(BBGW2-VLOOKUP(A61,Gesamtbrutto!Jahresbrutto,4,FALSE))*(RVAV_AG+Insolv),0)),2)</f>
        <v>261.08</v>
      </c>
      <c r="Y61" s="20">
        <f t="shared" si="9"/>
        <v>1592.08</v>
      </c>
    </row>
    <row r="62" spans="1:25" x14ac:dyDescent="0.25">
      <c r="A62" s="13">
        <v>1233</v>
      </c>
      <c r="B62" s="13" t="s">
        <v>162</v>
      </c>
      <c r="C62" s="13" t="s">
        <v>163</v>
      </c>
      <c r="D62" s="13" t="s">
        <v>41</v>
      </c>
      <c r="E62" s="13">
        <v>21000</v>
      </c>
      <c r="F62" s="13" t="s">
        <v>116</v>
      </c>
      <c r="G62" s="13" t="s">
        <v>43</v>
      </c>
      <c r="I62" s="13" t="s">
        <v>20</v>
      </c>
      <c r="J62" s="13">
        <v>40</v>
      </c>
      <c r="K62" s="13" t="s">
        <v>107</v>
      </c>
      <c r="L62" s="13" t="s">
        <v>22</v>
      </c>
      <c r="M62" s="14">
        <v>2123.5</v>
      </c>
      <c r="N62" s="19">
        <v>8</v>
      </c>
      <c r="O62" s="14">
        <v>262</v>
      </c>
      <c r="P62" s="20">
        <f t="shared" si="10"/>
        <v>2883.01</v>
      </c>
      <c r="Q62" s="13">
        <f>VLOOKUP(A62,Resturlaub!Urlaub,4,FALSE)</f>
        <v>3</v>
      </c>
      <c r="R62" s="20">
        <f t="shared" si="1"/>
        <v>132.55000000000001</v>
      </c>
      <c r="S62" s="20">
        <f t="shared" si="2"/>
        <v>397.65</v>
      </c>
      <c r="T62" s="13">
        <f t="shared" si="8"/>
        <v>0.28999999999999998</v>
      </c>
      <c r="U62" s="20">
        <f t="shared" si="4"/>
        <v>16.57</v>
      </c>
      <c r="V62" s="20">
        <f t="shared" si="5"/>
        <v>4.8099999999999996</v>
      </c>
      <c r="W62" s="21">
        <f t="shared" si="6"/>
        <v>402.46</v>
      </c>
      <c r="X62" s="20">
        <f>ROUND(IF(VLOOKUP(A62,Gesamtbrutto!Jahresbrutto,4,FALSE)+Rückstellung&lt;BBGW1,Rückstellung*KVPV_AG,IF(VLOOKUP(A62,Gesamtbrutto!Jahresbrutto,4,FALSE)&lt;BBGW1,(BBGW1-VLOOKUP(A62,Gesamtbrutto!Jahresbrutto,4,FALSE))*KVPV_AG,0))+IF(VLOOKUP(A62,Gesamtbrutto!Jahresbrutto,4,FALSE)+Rückstellung&lt;BBGW2,Rückstellung*(RVAV_AG+Insolv),IF(VLOOKUP(A62,Gesamtbrutto!Jahresbrutto,4,FALSE)&lt;BBGW2,(BBGW2-VLOOKUP(A62,Gesamtbrutto!Jahresbrutto,4,FALSE))*(RVAV_AG+Insolv),0)),2)</f>
        <v>78.94</v>
      </c>
      <c r="Y62" s="20">
        <f t="shared" si="9"/>
        <v>481.4</v>
      </c>
    </row>
    <row r="63" spans="1:25" x14ac:dyDescent="0.25">
      <c r="A63" s="13">
        <v>1234</v>
      </c>
      <c r="B63" s="13" t="s">
        <v>164</v>
      </c>
      <c r="C63" s="13" t="s">
        <v>165</v>
      </c>
      <c r="D63" s="13" t="s">
        <v>166</v>
      </c>
      <c r="E63" s="13">
        <v>26000</v>
      </c>
      <c r="F63" s="13" t="s">
        <v>167</v>
      </c>
      <c r="G63" s="13" t="s">
        <v>168</v>
      </c>
      <c r="I63" s="13" t="s">
        <v>20</v>
      </c>
      <c r="J63" s="13">
        <v>40</v>
      </c>
      <c r="K63" s="13" t="s">
        <v>70</v>
      </c>
      <c r="L63" s="13" t="s">
        <v>22</v>
      </c>
      <c r="M63" s="14">
        <v>3213.5</v>
      </c>
      <c r="N63" s="19">
        <v>12</v>
      </c>
      <c r="P63" s="20">
        <f t="shared" si="10"/>
        <v>4113.28</v>
      </c>
      <c r="Q63" s="13">
        <f>VLOOKUP(A63,Resturlaub!Urlaub,4,FALSE)</f>
        <v>0</v>
      </c>
      <c r="R63" s="20">
        <f t="shared" si="1"/>
        <v>189.12</v>
      </c>
      <c r="S63" s="20">
        <f t="shared" si="2"/>
        <v>0</v>
      </c>
      <c r="T63" s="13">
        <f t="shared" si="8"/>
        <v>24.52</v>
      </c>
      <c r="U63" s="20">
        <f t="shared" si="4"/>
        <v>23.64</v>
      </c>
      <c r="V63" s="20">
        <f t="shared" si="5"/>
        <v>579.65</v>
      </c>
      <c r="W63" s="21">
        <f t="shared" si="6"/>
        <v>579.65</v>
      </c>
      <c r="X63" s="20">
        <f>ROUND(IF(VLOOKUP(A63,Gesamtbrutto!Jahresbrutto,4,FALSE)+Rückstellung&lt;BBGW1,Rückstellung*KVPV_AG,IF(VLOOKUP(A63,Gesamtbrutto!Jahresbrutto,4,FALSE)&lt;BBGW1,(BBGW1-VLOOKUP(A63,Gesamtbrutto!Jahresbrutto,4,FALSE))*KVPV_AG,0))+IF(VLOOKUP(A63,Gesamtbrutto!Jahresbrutto,4,FALSE)+Rückstellung&lt;BBGW2,Rückstellung*(RVAV_AG+Insolv),IF(VLOOKUP(A63,Gesamtbrutto!Jahresbrutto,4,FALSE)&lt;BBGW2,(BBGW2-VLOOKUP(A63,Gesamtbrutto!Jahresbrutto,4,FALSE))*(RVAV_AG+Insolv),0)),2)</f>
        <v>113.7</v>
      </c>
      <c r="Y63" s="20">
        <f t="shared" si="9"/>
        <v>693.35</v>
      </c>
    </row>
    <row r="64" spans="1:25" x14ac:dyDescent="0.25">
      <c r="A64" s="13">
        <v>1235</v>
      </c>
      <c r="B64" s="13" t="s">
        <v>23</v>
      </c>
      <c r="C64" s="13" t="s">
        <v>169</v>
      </c>
      <c r="D64" s="13" t="s">
        <v>31</v>
      </c>
      <c r="E64" s="13">
        <v>51000</v>
      </c>
      <c r="F64" s="13" t="s">
        <v>73</v>
      </c>
      <c r="G64" s="13" t="s">
        <v>33</v>
      </c>
      <c r="I64" s="13" t="s">
        <v>20</v>
      </c>
      <c r="J64" s="13">
        <v>40</v>
      </c>
      <c r="K64" s="13" t="s">
        <v>70</v>
      </c>
      <c r="L64" s="13" t="s">
        <v>22</v>
      </c>
      <c r="M64" s="14">
        <v>3213.5</v>
      </c>
      <c r="N64" s="19">
        <v>12</v>
      </c>
      <c r="P64" s="20">
        <f t="shared" si="10"/>
        <v>4113.28</v>
      </c>
      <c r="Q64" s="13">
        <f>VLOOKUP(A64,Resturlaub!Urlaub,4,FALSE)</f>
        <v>6</v>
      </c>
      <c r="R64" s="20">
        <f t="shared" si="1"/>
        <v>189.12</v>
      </c>
      <c r="S64" s="20">
        <f t="shared" si="2"/>
        <v>1134.72</v>
      </c>
      <c r="T64" s="13">
        <f t="shared" si="8"/>
        <v>77.67</v>
      </c>
      <c r="U64" s="20">
        <f t="shared" si="4"/>
        <v>23.64</v>
      </c>
      <c r="V64" s="20">
        <f t="shared" si="5"/>
        <v>1836.12</v>
      </c>
      <c r="W64" s="21">
        <f t="shared" si="6"/>
        <v>2970.84</v>
      </c>
      <c r="X64" s="20">
        <f>ROUND(IF(VLOOKUP(A64,Gesamtbrutto!Jahresbrutto,4,FALSE)+Rückstellung&lt;BBGW1,Rückstellung*KVPV_AG,IF(VLOOKUP(A64,Gesamtbrutto!Jahresbrutto,4,FALSE)&lt;BBGW1,(BBGW1-VLOOKUP(A64,Gesamtbrutto!Jahresbrutto,4,FALSE))*KVPV_AG,0))+IF(VLOOKUP(A64,Gesamtbrutto!Jahresbrutto,4,FALSE)+Rückstellung&lt;BBGW2,Rückstellung*(RVAV_AG+Insolv),IF(VLOOKUP(A64,Gesamtbrutto!Jahresbrutto,4,FALSE)&lt;BBGW2,(BBGW2-VLOOKUP(A64,Gesamtbrutto!Jahresbrutto,4,FALSE))*(RVAV_AG+Insolv),0)),2)</f>
        <v>475.76</v>
      </c>
      <c r="Y64" s="20">
        <f t="shared" si="9"/>
        <v>3446.6</v>
      </c>
    </row>
    <row r="65" spans="1:25" x14ac:dyDescent="0.25">
      <c r="A65" s="13">
        <v>1236</v>
      </c>
      <c r="B65" s="13" t="s">
        <v>137</v>
      </c>
      <c r="C65" s="13" t="s">
        <v>170</v>
      </c>
      <c r="D65" s="13" t="s">
        <v>62</v>
      </c>
      <c r="E65" s="13">
        <v>65010</v>
      </c>
      <c r="F65" s="13" t="s">
        <v>146</v>
      </c>
      <c r="G65" s="13" t="s">
        <v>399</v>
      </c>
      <c r="I65" s="13" t="s">
        <v>20</v>
      </c>
      <c r="J65" s="13">
        <v>35</v>
      </c>
      <c r="K65" s="13" t="s">
        <v>50</v>
      </c>
      <c r="L65" s="13" t="s">
        <v>51</v>
      </c>
      <c r="M65" s="14">
        <v>3311.5</v>
      </c>
      <c r="N65" s="19">
        <v>8</v>
      </c>
      <c r="P65" s="20">
        <f t="shared" si="10"/>
        <v>3576.42</v>
      </c>
      <c r="Q65" s="13">
        <f>VLOOKUP(A65,Resturlaub!Urlaub,4,FALSE)</f>
        <v>7</v>
      </c>
      <c r="R65" s="20">
        <f t="shared" si="1"/>
        <v>164.43</v>
      </c>
      <c r="S65" s="20">
        <f t="shared" si="2"/>
        <v>1151.01</v>
      </c>
      <c r="T65" s="13">
        <f t="shared" si="8"/>
        <v>0</v>
      </c>
      <c r="U65" s="20">
        <f t="shared" si="4"/>
        <v>23.49</v>
      </c>
      <c r="V65" s="20">
        <f t="shared" si="5"/>
        <v>0</v>
      </c>
      <c r="W65" s="21">
        <f t="shared" si="6"/>
        <v>1151.01</v>
      </c>
      <c r="X65" s="20">
        <f>ROUND(IF(VLOOKUP(A65,Gesamtbrutto!Jahresbrutto,4,FALSE)+Rückstellung&lt;BBGW1,Rückstellung*KVPV_AG,IF(VLOOKUP(A65,Gesamtbrutto!Jahresbrutto,4,FALSE)&lt;BBGW1,(BBGW1-VLOOKUP(A65,Gesamtbrutto!Jahresbrutto,4,FALSE))*KVPV_AG,0))+IF(VLOOKUP(A65,Gesamtbrutto!Jahresbrutto,4,FALSE)+Rückstellung&lt;BBGW2,Rückstellung*(RVAV_AG+Insolv),IF(VLOOKUP(A65,Gesamtbrutto!Jahresbrutto,4,FALSE)&lt;BBGW2,(BBGW2-VLOOKUP(A65,Gesamtbrutto!Jahresbrutto,4,FALSE))*(RVAV_AG+Insolv),0)),2)</f>
        <v>225.77</v>
      </c>
      <c r="Y65" s="20">
        <f t="shared" si="9"/>
        <v>1376.78</v>
      </c>
    </row>
    <row r="66" spans="1:25" x14ac:dyDescent="0.25">
      <c r="A66" s="13">
        <v>1238</v>
      </c>
      <c r="B66" s="13" t="s">
        <v>171</v>
      </c>
      <c r="C66" s="13" t="s">
        <v>172</v>
      </c>
      <c r="D66" s="13" t="s">
        <v>31</v>
      </c>
      <c r="E66" s="13">
        <v>51020</v>
      </c>
      <c r="F66" s="13" t="s">
        <v>32</v>
      </c>
      <c r="G66" s="13" t="s">
        <v>33</v>
      </c>
      <c r="I66" s="13" t="s">
        <v>20</v>
      </c>
      <c r="J66" s="13">
        <v>40</v>
      </c>
      <c r="K66" s="13" t="s">
        <v>102</v>
      </c>
      <c r="L66" s="13" t="s">
        <v>139</v>
      </c>
      <c r="M66" s="14">
        <v>3918.5</v>
      </c>
      <c r="N66" s="19">
        <v>12</v>
      </c>
      <c r="P66" s="20">
        <f t="shared" si="10"/>
        <v>5015.68</v>
      </c>
      <c r="Q66" s="13">
        <f>VLOOKUP(A66,Resturlaub!Urlaub,4,FALSE)</f>
        <v>9</v>
      </c>
      <c r="R66" s="20">
        <f t="shared" si="1"/>
        <v>230.61</v>
      </c>
      <c r="S66" s="20">
        <f t="shared" si="2"/>
        <v>2075.4899999999998</v>
      </c>
      <c r="T66" s="13">
        <f t="shared" si="8"/>
        <v>0</v>
      </c>
      <c r="U66" s="20">
        <f t="shared" si="4"/>
        <v>28.83</v>
      </c>
      <c r="V66" s="20">
        <f t="shared" si="5"/>
        <v>0</v>
      </c>
      <c r="W66" s="21">
        <f t="shared" si="6"/>
        <v>2075.4899999999998</v>
      </c>
      <c r="X66" s="20">
        <f>ROUND(IF(VLOOKUP(A66,Gesamtbrutto!Jahresbrutto,4,FALSE)+Rückstellung&lt;BBGW1,Rückstellung*KVPV_AG,IF(VLOOKUP(A66,Gesamtbrutto!Jahresbrutto,4,FALSE)&lt;BBGW1,(BBGW1-VLOOKUP(A66,Gesamtbrutto!Jahresbrutto,4,FALSE))*KVPV_AG,0))+IF(VLOOKUP(A66,Gesamtbrutto!Jahresbrutto,4,FALSE)+Rückstellung&lt;BBGW2,Rückstellung*(RVAV_AG+Insolv),IF(VLOOKUP(A66,Gesamtbrutto!Jahresbrutto,4,FALSE)&lt;BBGW2,(BBGW2-VLOOKUP(A66,Gesamtbrutto!Jahresbrutto,4,FALSE))*(RVAV_AG+Insolv),0)),2)</f>
        <v>235.36</v>
      </c>
      <c r="Y66" s="20">
        <f t="shared" si="9"/>
        <v>2310.85</v>
      </c>
    </row>
    <row r="67" spans="1:25" x14ac:dyDescent="0.25">
      <c r="A67" s="13">
        <v>2004</v>
      </c>
      <c r="B67" s="13" t="s">
        <v>173</v>
      </c>
      <c r="C67" s="13" t="s">
        <v>174</v>
      </c>
      <c r="D67" s="13" t="s">
        <v>175</v>
      </c>
      <c r="E67" s="13">
        <v>41000</v>
      </c>
      <c r="F67" s="13" t="s">
        <v>176</v>
      </c>
      <c r="G67" s="13" t="s">
        <v>177</v>
      </c>
      <c r="I67" s="13" t="s">
        <v>20</v>
      </c>
      <c r="J67" s="13">
        <v>35</v>
      </c>
      <c r="K67" s="13" t="s">
        <v>44</v>
      </c>
      <c r="L67" s="13" t="s">
        <v>22</v>
      </c>
      <c r="M67" s="14">
        <v>2091</v>
      </c>
      <c r="N67" s="19">
        <v>12</v>
      </c>
      <c r="P67" s="20">
        <f t="shared" si="10"/>
        <v>2341.92</v>
      </c>
      <c r="Q67" s="13">
        <f>VLOOKUP(A67,Resturlaub!Urlaub,4,FALSE)</f>
        <v>7</v>
      </c>
      <c r="R67" s="20">
        <f t="shared" si="1"/>
        <v>107.67</v>
      </c>
      <c r="S67" s="20">
        <f t="shared" si="2"/>
        <v>753.69</v>
      </c>
      <c r="T67" s="13">
        <f t="shared" si="8"/>
        <v>0</v>
      </c>
      <c r="U67" s="20">
        <f t="shared" si="4"/>
        <v>15.38</v>
      </c>
      <c r="V67" s="20">
        <f t="shared" si="5"/>
        <v>0</v>
      </c>
      <c r="W67" s="21">
        <f t="shared" si="6"/>
        <v>753.69</v>
      </c>
      <c r="X67" s="20">
        <f>ROUND(IF(VLOOKUP(A67,Gesamtbrutto!Jahresbrutto,4,FALSE)+Rückstellung&lt;BBGW1,Rückstellung*KVPV_AG,IF(VLOOKUP(A67,Gesamtbrutto!Jahresbrutto,4,FALSE)&lt;BBGW1,(BBGW1-VLOOKUP(A67,Gesamtbrutto!Jahresbrutto,4,FALSE))*KVPV_AG,0))+IF(VLOOKUP(A67,Gesamtbrutto!Jahresbrutto,4,FALSE)+Rückstellung&lt;BBGW2,Rückstellung*(RVAV_AG+Insolv),IF(VLOOKUP(A67,Gesamtbrutto!Jahresbrutto,4,FALSE)&lt;BBGW2,(BBGW2-VLOOKUP(A67,Gesamtbrutto!Jahresbrutto,4,FALSE))*(RVAV_AG+Insolv),0)),2)</f>
        <v>147.84</v>
      </c>
      <c r="Y67" s="20">
        <f t="shared" si="9"/>
        <v>901.53</v>
      </c>
    </row>
    <row r="68" spans="1:25" x14ac:dyDescent="0.25">
      <c r="A68" s="13">
        <v>2017</v>
      </c>
      <c r="B68" s="13" t="s">
        <v>178</v>
      </c>
      <c r="C68" s="13" t="s">
        <v>179</v>
      </c>
      <c r="D68" s="13" t="s">
        <v>175</v>
      </c>
      <c r="E68" s="13">
        <v>41000</v>
      </c>
      <c r="F68" s="13" t="s">
        <v>176</v>
      </c>
      <c r="G68" s="13" t="s">
        <v>177</v>
      </c>
      <c r="I68" s="13" t="s">
        <v>20</v>
      </c>
      <c r="J68" s="13">
        <v>35</v>
      </c>
      <c r="K68" s="13" t="s">
        <v>28</v>
      </c>
      <c r="L68" s="13" t="s">
        <v>22</v>
      </c>
      <c r="M68" s="14">
        <v>2167.5</v>
      </c>
      <c r="N68" s="19">
        <v>10</v>
      </c>
      <c r="O68" s="14"/>
      <c r="P68" s="20">
        <f t="shared" si="10"/>
        <v>2384.25</v>
      </c>
      <c r="Q68" s="13">
        <f>VLOOKUP(A68,Resturlaub!Urlaub,4,FALSE)</f>
        <v>2</v>
      </c>
      <c r="R68" s="20">
        <f t="shared" si="1"/>
        <v>109.62</v>
      </c>
      <c r="S68" s="20">
        <f t="shared" si="2"/>
        <v>219.24</v>
      </c>
      <c r="T68" s="13">
        <f t="shared" si="8"/>
        <v>0</v>
      </c>
      <c r="U68" s="20">
        <f t="shared" si="4"/>
        <v>15.66</v>
      </c>
      <c r="V68" s="20">
        <f t="shared" si="5"/>
        <v>0</v>
      </c>
      <c r="W68" s="21">
        <f t="shared" si="6"/>
        <v>219.24</v>
      </c>
      <c r="X68" s="20">
        <f>ROUND(IF(VLOOKUP(A68,Gesamtbrutto!Jahresbrutto,4,FALSE)+Rückstellung&lt;BBGW1,Rückstellung*KVPV_AG,IF(VLOOKUP(A68,Gesamtbrutto!Jahresbrutto,4,FALSE)&lt;BBGW1,(BBGW1-VLOOKUP(A68,Gesamtbrutto!Jahresbrutto,4,FALSE))*KVPV_AG,0))+IF(VLOOKUP(A68,Gesamtbrutto!Jahresbrutto,4,FALSE)+Rückstellung&lt;BBGW2,Rückstellung*(RVAV_AG+Insolv),IF(VLOOKUP(A68,Gesamtbrutto!Jahresbrutto,4,FALSE)&lt;BBGW2,(BBGW2-VLOOKUP(A68,Gesamtbrutto!Jahresbrutto,4,FALSE))*(RVAV_AG+Insolv),0)),2)</f>
        <v>43</v>
      </c>
      <c r="Y68" s="20">
        <f t="shared" si="9"/>
        <v>262.24</v>
      </c>
    </row>
    <row r="69" spans="1:25" x14ac:dyDescent="0.25">
      <c r="A69" s="13">
        <v>2024</v>
      </c>
      <c r="B69" s="13" t="s">
        <v>180</v>
      </c>
      <c r="C69" s="13" t="s">
        <v>181</v>
      </c>
      <c r="D69" s="13" t="s">
        <v>175</v>
      </c>
      <c r="E69" s="13">
        <v>41000</v>
      </c>
      <c r="F69" s="13" t="s">
        <v>176</v>
      </c>
      <c r="G69" s="13" t="s">
        <v>177</v>
      </c>
      <c r="I69" s="13" t="s">
        <v>20</v>
      </c>
      <c r="J69" s="13">
        <v>35</v>
      </c>
      <c r="K69" s="13" t="s">
        <v>102</v>
      </c>
      <c r="L69" s="13" t="s">
        <v>182</v>
      </c>
      <c r="M69" s="14">
        <v>3701</v>
      </c>
      <c r="N69" s="19">
        <v>9</v>
      </c>
      <c r="O69" s="14"/>
      <c r="P69" s="20">
        <f t="shared" ref="P69:P100" si="11">ROUND(IF(Tariftyp="AT",Grundentgelt,Grundentgelt*(1+LZProzent/100)*IRWAZ/35+FWZ),2)</f>
        <v>4034.09</v>
      </c>
      <c r="Q69" s="13">
        <f>VLOOKUP(A69,Resturlaub!Urlaub,4,FALSE)</f>
        <v>3</v>
      </c>
      <c r="R69" s="20">
        <f t="shared" ref="R69:R132" si="12">ROUND(Monatsentgelt/Tagesfaktor,2)</f>
        <v>185.48</v>
      </c>
      <c r="S69" s="20">
        <f t="shared" ref="S69:S132" si="13">ROUND(Tageswert*Resturlaub,2)</f>
        <v>556.44000000000005</v>
      </c>
      <c r="T69" s="13">
        <f t="shared" si="8"/>
        <v>40.4</v>
      </c>
      <c r="U69" s="20">
        <f t="shared" ref="U69:U132" si="14">ROUND(Monatsentgelt/(IRWAZ*Wochenfaktor),2)</f>
        <v>26.5</v>
      </c>
      <c r="V69" s="20">
        <f t="shared" ref="V69:V132" si="15">ROUND(Gleitzeitstand*Stundenwert,2)</f>
        <v>1070.5999999999999</v>
      </c>
      <c r="W69" s="21">
        <f t="shared" ref="W69:W132" si="16">Betrag_RU+Betrag_GZ</f>
        <v>1627.04</v>
      </c>
      <c r="X69" s="20">
        <f>ROUND(IF(VLOOKUP(A69,Gesamtbrutto!Jahresbrutto,4,FALSE)+Rückstellung&lt;BBGW1,Rückstellung*KVPV_AG,IF(VLOOKUP(A69,Gesamtbrutto!Jahresbrutto,4,FALSE)&lt;BBGW1,(BBGW1-VLOOKUP(A69,Gesamtbrutto!Jahresbrutto,4,FALSE))*KVPV_AG,0))+IF(VLOOKUP(A69,Gesamtbrutto!Jahresbrutto,4,FALSE)+Rückstellung&lt;BBGW2,Rückstellung*(RVAV_AG+Insolv),IF(VLOOKUP(A69,Gesamtbrutto!Jahresbrutto,4,FALSE)&lt;BBGW2,(BBGW2-VLOOKUP(A69,Gesamtbrutto!Jahresbrutto,4,FALSE))*(RVAV_AG+Insolv),0)),2)</f>
        <v>184.51</v>
      </c>
      <c r="Y69" s="20">
        <f t="shared" si="9"/>
        <v>1811.55</v>
      </c>
    </row>
    <row r="70" spans="1:25" x14ac:dyDescent="0.25">
      <c r="A70" s="13">
        <v>2055</v>
      </c>
      <c r="B70" s="13" t="s">
        <v>23</v>
      </c>
      <c r="C70" s="13" t="s">
        <v>183</v>
      </c>
      <c r="D70" s="13" t="s">
        <v>184</v>
      </c>
      <c r="E70" s="13">
        <v>46000</v>
      </c>
      <c r="F70" s="13" t="s">
        <v>185</v>
      </c>
      <c r="G70" s="13" t="s">
        <v>186</v>
      </c>
      <c r="I70" s="13" t="s">
        <v>20</v>
      </c>
      <c r="J70" s="13">
        <v>35</v>
      </c>
      <c r="K70" s="13" t="s">
        <v>85</v>
      </c>
      <c r="L70" s="13" t="s">
        <v>187</v>
      </c>
      <c r="M70" s="14">
        <v>4467</v>
      </c>
      <c r="N70" s="19">
        <v>8</v>
      </c>
      <c r="O70" s="14"/>
      <c r="P70" s="20">
        <f t="shared" si="11"/>
        <v>4824.3599999999997</v>
      </c>
      <c r="Q70" s="13">
        <f>VLOOKUP(A70,Resturlaub!Urlaub,4,FALSE)</f>
        <v>1</v>
      </c>
      <c r="R70" s="20">
        <f t="shared" si="12"/>
        <v>221.81</v>
      </c>
      <c r="S70" s="20">
        <f t="shared" si="13"/>
        <v>221.81</v>
      </c>
      <c r="T70" s="13">
        <f t="shared" ref="T70:T133" si="17">VLOOKUP(A70,Gleitzeitsaldo,5,FALSE)</f>
        <v>0</v>
      </c>
      <c r="U70" s="20">
        <f t="shared" si="14"/>
        <v>31.69</v>
      </c>
      <c r="V70" s="20">
        <f t="shared" si="15"/>
        <v>0</v>
      </c>
      <c r="W70" s="21">
        <f t="shared" si="16"/>
        <v>221.81</v>
      </c>
      <c r="X70" s="20">
        <f>ROUND(IF(VLOOKUP(A70,Gesamtbrutto!Jahresbrutto,4,FALSE)+Rückstellung&lt;BBGW1,Rückstellung*KVPV_AG,IF(VLOOKUP(A70,Gesamtbrutto!Jahresbrutto,4,FALSE)&lt;BBGW1,(BBGW1-VLOOKUP(A70,Gesamtbrutto!Jahresbrutto,4,FALSE))*KVPV_AG,0))+IF(VLOOKUP(A70,Gesamtbrutto!Jahresbrutto,4,FALSE)+Rückstellung&lt;BBGW2,Rückstellung*(RVAV_AG+Insolv),IF(VLOOKUP(A70,Gesamtbrutto!Jahresbrutto,4,FALSE)&lt;BBGW2,(BBGW2-VLOOKUP(A70,Gesamtbrutto!Jahresbrutto,4,FALSE))*(RVAV_AG+Insolv),0)),2)</f>
        <v>25.15</v>
      </c>
      <c r="Y70" s="20">
        <f t="shared" ref="Y70:Y133" si="18">ROUND(W70+X70,2)</f>
        <v>246.96</v>
      </c>
    </row>
    <row r="71" spans="1:25" x14ac:dyDescent="0.25">
      <c r="A71" s="13">
        <v>2094</v>
      </c>
      <c r="B71" s="13" t="s">
        <v>171</v>
      </c>
      <c r="C71" s="13" t="s">
        <v>188</v>
      </c>
      <c r="D71" s="13" t="s">
        <v>189</v>
      </c>
      <c r="E71" s="13">
        <v>43000</v>
      </c>
      <c r="F71" s="13" t="s">
        <v>190</v>
      </c>
      <c r="G71" s="13" t="s">
        <v>191</v>
      </c>
      <c r="I71" s="13" t="s">
        <v>20</v>
      </c>
      <c r="J71" s="13">
        <v>35</v>
      </c>
      <c r="K71" s="13" t="s">
        <v>102</v>
      </c>
      <c r="L71" s="13" t="s">
        <v>139</v>
      </c>
      <c r="M71" s="14">
        <v>3918.5</v>
      </c>
      <c r="N71" s="19">
        <v>10</v>
      </c>
      <c r="O71" s="13">
        <v>166</v>
      </c>
      <c r="P71" s="20">
        <f t="shared" si="11"/>
        <v>4476.3500000000004</v>
      </c>
      <c r="Q71" s="13">
        <f>VLOOKUP(A71,Resturlaub!Urlaub,4,FALSE)</f>
        <v>2</v>
      </c>
      <c r="R71" s="20">
        <f t="shared" si="12"/>
        <v>205.81</v>
      </c>
      <c r="S71" s="20">
        <f t="shared" si="13"/>
        <v>411.62</v>
      </c>
      <c r="T71" s="13">
        <f t="shared" si="17"/>
        <v>0</v>
      </c>
      <c r="U71" s="20">
        <f t="shared" si="14"/>
        <v>29.4</v>
      </c>
      <c r="V71" s="20">
        <f t="shared" si="15"/>
        <v>0</v>
      </c>
      <c r="W71" s="21">
        <f t="shared" si="16"/>
        <v>411.62</v>
      </c>
      <c r="X71" s="20">
        <f>ROUND(IF(VLOOKUP(A71,Gesamtbrutto!Jahresbrutto,4,FALSE)+Rückstellung&lt;BBGW1,Rückstellung*KVPV_AG,IF(VLOOKUP(A71,Gesamtbrutto!Jahresbrutto,4,FALSE)&lt;BBGW1,(BBGW1-VLOOKUP(A71,Gesamtbrutto!Jahresbrutto,4,FALSE))*KVPV_AG,0))+IF(VLOOKUP(A71,Gesamtbrutto!Jahresbrutto,4,FALSE)+Rückstellung&lt;BBGW2,Rückstellung*(RVAV_AG+Insolv),IF(VLOOKUP(A71,Gesamtbrutto!Jahresbrutto,4,FALSE)&lt;BBGW2,(BBGW2-VLOOKUP(A71,Gesamtbrutto!Jahresbrutto,4,FALSE))*(RVAV_AG+Insolv),0)),2)</f>
        <v>46.68</v>
      </c>
      <c r="Y71" s="20">
        <f t="shared" si="18"/>
        <v>458.3</v>
      </c>
    </row>
    <row r="72" spans="1:25" x14ac:dyDescent="0.25">
      <c r="A72" s="13">
        <v>2114</v>
      </c>
      <c r="B72" s="13" t="s">
        <v>52</v>
      </c>
      <c r="C72" s="13" t="s">
        <v>192</v>
      </c>
      <c r="D72" s="13" t="s">
        <v>175</v>
      </c>
      <c r="E72" s="13">
        <v>41000</v>
      </c>
      <c r="F72" s="13" t="s">
        <v>176</v>
      </c>
      <c r="G72" s="13" t="s">
        <v>177</v>
      </c>
      <c r="I72" s="13" t="s">
        <v>20</v>
      </c>
      <c r="J72" s="13">
        <v>35</v>
      </c>
      <c r="K72" s="13" t="s">
        <v>70</v>
      </c>
      <c r="L72" s="13" t="s">
        <v>22</v>
      </c>
      <c r="M72" s="14">
        <v>3213.5</v>
      </c>
      <c r="N72" s="19">
        <v>12</v>
      </c>
      <c r="P72" s="20">
        <f t="shared" si="11"/>
        <v>3599.12</v>
      </c>
      <c r="Q72" s="13">
        <f>VLOOKUP(A72,Resturlaub!Urlaub,4,FALSE)</f>
        <v>2</v>
      </c>
      <c r="R72" s="20">
        <f t="shared" si="12"/>
        <v>165.48</v>
      </c>
      <c r="S72" s="20">
        <f t="shared" si="13"/>
        <v>330.96</v>
      </c>
      <c r="T72" s="13">
        <f t="shared" si="17"/>
        <v>35.42</v>
      </c>
      <c r="U72" s="20">
        <f t="shared" si="14"/>
        <v>23.64</v>
      </c>
      <c r="V72" s="20">
        <f t="shared" si="15"/>
        <v>837.33</v>
      </c>
      <c r="W72" s="21">
        <f t="shared" si="16"/>
        <v>1168.29</v>
      </c>
      <c r="X72" s="20">
        <f>ROUND(IF(VLOOKUP(A72,Gesamtbrutto!Jahresbrutto,4,FALSE)+Rückstellung&lt;BBGW1,Rückstellung*KVPV_AG,IF(VLOOKUP(A72,Gesamtbrutto!Jahresbrutto,4,FALSE)&lt;BBGW1,(BBGW1-VLOOKUP(A72,Gesamtbrutto!Jahresbrutto,4,FALSE))*KVPV_AG,0))+IF(VLOOKUP(A72,Gesamtbrutto!Jahresbrutto,4,FALSE)+Rückstellung&lt;BBGW2,Rückstellung*(RVAV_AG+Insolv),IF(VLOOKUP(A72,Gesamtbrutto!Jahresbrutto,4,FALSE)&lt;BBGW2,(BBGW2-VLOOKUP(A72,Gesamtbrutto!Jahresbrutto,4,FALSE))*(RVAV_AG+Insolv),0)),2)</f>
        <v>229.16</v>
      </c>
      <c r="Y72" s="20">
        <f t="shared" si="18"/>
        <v>1397.45</v>
      </c>
    </row>
    <row r="73" spans="1:25" x14ac:dyDescent="0.25">
      <c r="A73" s="13">
        <v>2115</v>
      </c>
      <c r="B73" s="13" t="s">
        <v>141</v>
      </c>
      <c r="C73" s="13" t="s">
        <v>193</v>
      </c>
      <c r="D73" s="13" t="s">
        <v>175</v>
      </c>
      <c r="E73" s="13">
        <v>41000</v>
      </c>
      <c r="F73" s="13" t="s">
        <v>176</v>
      </c>
      <c r="G73" s="13" t="s">
        <v>177</v>
      </c>
      <c r="I73" s="13" t="s">
        <v>20</v>
      </c>
      <c r="J73" s="13">
        <v>35</v>
      </c>
      <c r="K73" s="13" t="s">
        <v>102</v>
      </c>
      <c r="L73" s="13" t="s">
        <v>139</v>
      </c>
      <c r="M73" s="14">
        <v>3918.5</v>
      </c>
      <c r="N73" s="19">
        <v>10</v>
      </c>
      <c r="P73" s="20">
        <f t="shared" si="11"/>
        <v>4310.3500000000004</v>
      </c>
      <c r="Q73" s="13">
        <f>VLOOKUP(A73,Resturlaub!Urlaub,4,FALSE)</f>
        <v>8</v>
      </c>
      <c r="R73" s="20">
        <f t="shared" si="12"/>
        <v>198.18</v>
      </c>
      <c r="S73" s="20">
        <f t="shared" si="13"/>
        <v>1585.44</v>
      </c>
      <c r="T73" s="13">
        <f t="shared" si="17"/>
        <v>34.86</v>
      </c>
      <c r="U73" s="20">
        <f t="shared" si="14"/>
        <v>28.31</v>
      </c>
      <c r="V73" s="20">
        <f t="shared" si="15"/>
        <v>986.89</v>
      </c>
      <c r="W73" s="21">
        <f t="shared" si="16"/>
        <v>2572.33</v>
      </c>
      <c r="X73" s="20">
        <f>ROUND(IF(VLOOKUP(A73,Gesamtbrutto!Jahresbrutto,4,FALSE)+Rückstellung&lt;BBGW1,Rückstellung*KVPV_AG,IF(VLOOKUP(A73,Gesamtbrutto!Jahresbrutto,4,FALSE)&lt;BBGW1,(BBGW1-VLOOKUP(A73,Gesamtbrutto!Jahresbrutto,4,FALSE))*KVPV_AG,0))+IF(VLOOKUP(A73,Gesamtbrutto!Jahresbrutto,4,FALSE)+Rückstellung&lt;BBGW2,Rückstellung*(RVAV_AG+Insolv),IF(VLOOKUP(A73,Gesamtbrutto!Jahresbrutto,4,FALSE)&lt;BBGW2,(BBGW2-VLOOKUP(A73,Gesamtbrutto!Jahresbrutto,4,FALSE))*(RVAV_AG+Insolv),0)),2)</f>
        <v>291.7</v>
      </c>
      <c r="Y73" s="20">
        <f t="shared" si="18"/>
        <v>2864.03</v>
      </c>
    </row>
    <row r="74" spans="1:25" x14ac:dyDescent="0.25">
      <c r="A74" s="13">
        <v>2117</v>
      </c>
      <c r="B74" s="13" t="s">
        <v>194</v>
      </c>
      <c r="C74" s="13" t="s">
        <v>195</v>
      </c>
      <c r="D74" s="13" t="s">
        <v>175</v>
      </c>
      <c r="E74" s="13">
        <v>41000</v>
      </c>
      <c r="F74" s="13" t="s">
        <v>176</v>
      </c>
      <c r="G74" s="13" t="s">
        <v>177</v>
      </c>
      <c r="I74" s="13" t="s">
        <v>20</v>
      </c>
      <c r="J74" s="13">
        <v>35</v>
      </c>
      <c r="K74" s="13" t="s">
        <v>131</v>
      </c>
      <c r="L74" s="13" t="s">
        <v>22</v>
      </c>
      <c r="M74" s="14">
        <v>2294</v>
      </c>
      <c r="N74" s="19">
        <v>12</v>
      </c>
      <c r="P74" s="20">
        <f t="shared" si="11"/>
        <v>2569.2800000000002</v>
      </c>
      <c r="Q74" s="13">
        <f>VLOOKUP(A74,Resturlaub!Urlaub,4,FALSE)</f>
        <v>2</v>
      </c>
      <c r="R74" s="20">
        <f t="shared" si="12"/>
        <v>118.13</v>
      </c>
      <c r="S74" s="20">
        <f t="shared" si="13"/>
        <v>236.26</v>
      </c>
      <c r="T74" s="13">
        <f t="shared" si="17"/>
        <v>100.33</v>
      </c>
      <c r="U74" s="20">
        <f t="shared" si="14"/>
        <v>16.88</v>
      </c>
      <c r="V74" s="20">
        <f t="shared" si="15"/>
        <v>1693.57</v>
      </c>
      <c r="W74" s="21">
        <f t="shared" si="16"/>
        <v>1929.83</v>
      </c>
      <c r="X74" s="20">
        <f>ROUND(IF(VLOOKUP(A74,Gesamtbrutto!Jahresbrutto,4,FALSE)+Rückstellung&lt;BBGW1,Rückstellung*KVPV_AG,IF(VLOOKUP(A74,Gesamtbrutto!Jahresbrutto,4,FALSE)&lt;BBGW1,(BBGW1-VLOOKUP(A74,Gesamtbrutto!Jahresbrutto,4,FALSE))*KVPV_AG,0))+IF(VLOOKUP(A74,Gesamtbrutto!Jahresbrutto,4,FALSE)+Rückstellung&lt;BBGW2,Rückstellung*(RVAV_AG+Insolv),IF(VLOOKUP(A74,Gesamtbrutto!Jahresbrutto,4,FALSE)&lt;BBGW2,(BBGW2-VLOOKUP(A74,Gesamtbrutto!Jahresbrutto,4,FALSE))*(RVAV_AG+Insolv),0)),2)</f>
        <v>378.54</v>
      </c>
      <c r="Y74" s="20">
        <f t="shared" si="18"/>
        <v>2308.37</v>
      </c>
    </row>
    <row r="75" spans="1:25" x14ac:dyDescent="0.25">
      <c r="A75" s="13">
        <v>2123</v>
      </c>
      <c r="B75" s="13" t="s">
        <v>196</v>
      </c>
      <c r="C75" s="13" t="s">
        <v>197</v>
      </c>
      <c r="D75" s="13" t="s">
        <v>175</v>
      </c>
      <c r="E75" s="13">
        <v>41000</v>
      </c>
      <c r="F75" s="13" t="s">
        <v>176</v>
      </c>
      <c r="G75" s="13" t="s">
        <v>177</v>
      </c>
      <c r="H75" s="13">
        <v>50</v>
      </c>
      <c r="I75" s="13" t="s">
        <v>20</v>
      </c>
      <c r="J75" s="13">
        <v>35</v>
      </c>
      <c r="K75" s="13" t="s">
        <v>107</v>
      </c>
      <c r="L75" s="13" t="s">
        <v>22</v>
      </c>
      <c r="M75" s="14">
        <v>2123.5</v>
      </c>
      <c r="N75" s="19">
        <v>8</v>
      </c>
      <c r="O75" s="13">
        <v>117</v>
      </c>
      <c r="P75" s="20">
        <f t="shared" si="11"/>
        <v>2410.38</v>
      </c>
      <c r="Q75" s="13">
        <f>VLOOKUP(A75,Resturlaub!Urlaub,4,FALSE)</f>
        <v>7</v>
      </c>
      <c r="R75" s="20">
        <f t="shared" si="12"/>
        <v>110.82</v>
      </c>
      <c r="S75" s="20">
        <f t="shared" si="13"/>
        <v>775.74</v>
      </c>
      <c r="T75" s="13">
        <f t="shared" si="17"/>
        <v>19.72</v>
      </c>
      <c r="U75" s="20">
        <f t="shared" si="14"/>
        <v>15.83</v>
      </c>
      <c r="V75" s="20">
        <f t="shared" si="15"/>
        <v>312.17</v>
      </c>
      <c r="W75" s="21">
        <f t="shared" si="16"/>
        <v>1087.9100000000001</v>
      </c>
      <c r="X75" s="20">
        <f>ROUND(IF(VLOOKUP(A75,Gesamtbrutto!Jahresbrutto,4,FALSE)+Rückstellung&lt;BBGW1,Rückstellung*KVPV_AG,IF(VLOOKUP(A75,Gesamtbrutto!Jahresbrutto,4,FALSE)&lt;BBGW1,(BBGW1-VLOOKUP(A75,Gesamtbrutto!Jahresbrutto,4,FALSE))*KVPV_AG,0))+IF(VLOOKUP(A75,Gesamtbrutto!Jahresbrutto,4,FALSE)+Rückstellung&lt;BBGW2,Rückstellung*(RVAV_AG+Insolv),IF(VLOOKUP(A75,Gesamtbrutto!Jahresbrutto,4,FALSE)&lt;BBGW2,(BBGW2-VLOOKUP(A75,Gesamtbrutto!Jahresbrutto,4,FALSE))*(RVAV_AG+Insolv),0)),2)</f>
        <v>213.39</v>
      </c>
      <c r="Y75" s="20">
        <f t="shared" si="18"/>
        <v>1301.3</v>
      </c>
    </row>
    <row r="76" spans="1:25" x14ac:dyDescent="0.25">
      <c r="A76" s="13">
        <v>2145</v>
      </c>
      <c r="B76" s="13" t="s">
        <v>80</v>
      </c>
      <c r="C76" s="13" t="s">
        <v>198</v>
      </c>
      <c r="D76" s="13" t="s">
        <v>166</v>
      </c>
      <c r="E76" s="13">
        <v>26000</v>
      </c>
      <c r="F76" s="13" t="s">
        <v>167</v>
      </c>
      <c r="G76" s="13" t="s">
        <v>168</v>
      </c>
      <c r="I76" s="13" t="s">
        <v>20</v>
      </c>
      <c r="J76" s="13">
        <v>35</v>
      </c>
      <c r="K76" s="13" t="s">
        <v>21</v>
      </c>
      <c r="L76" s="13" t="s">
        <v>22</v>
      </c>
      <c r="M76" s="14">
        <v>2608</v>
      </c>
      <c r="N76" s="19">
        <v>12</v>
      </c>
      <c r="P76" s="20">
        <f t="shared" si="11"/>
        <v>2920.96</v>
      </c>
      <c r="Q76" s="13">
        <f>VLOOKUP(A76,Resturlaub!Urlaub,4,FALSE)</f>
        <v>0</v>
      </c>
      <c r="R76" s="20">
        <f t="shared" si="12"/>
        <v>134.30000000000001</v>
      </c>
      <c r="S76" s="20">
        <f t="shared" si="13"/>
        <v>0</v>
      </c>
      <c r="T76" s="13">
        <f t="shared" si="17"/>
        <v>97.83</v>
      </c>
      <c r="U76" s="20">
        <f t="shared" si="14"/>
        <v>19.190000000000001</v>
      </c>
      <c r="V76" s="20">
        <f t="shared" si="15"/>
        <v>1877.36</v>
      </c>
      <c r="W76" s="21">
        <f t="shared" si="16"/>
        <v>1877.36</v>
      </c>
      <c r="X76" s="20">
        <f>ROUND(IF(VLOOKUP(A76,Gesamtbrutto!Jahresbrutto,4,FALSE)+Rückstellung&lt;BBGW1,Rückstellung*KVPV_AG,IF(VLOOKUP(A76,Gesamtbrutto!Jahresbrutto,4,FALSE)&lt;BBGW1,(BBGW1-VLOOKUP(A76,Gesamtbrutto!Jahresbrutto,4,FALSE))*KVPV_AG,0))+IF(VLOOKUP(A76,Gesamtbrutto!Jahresbrutto,4,FALSE)+Rückstellung&lt;BBGW2,Rückstellung*(RVAV_AG+Insolv),IF(VLOOKUP(A76,Gesamtbrutto!Jahresbrutto,4,FALSE)&lt;BBGW2,(BBGW2-VLOOKUP(A76,Gesamtbrutto!Jahresbrutto,4,FALSE))*(RVAV_AG+Insolv),0)),2)</f>
        <v>368.24</v>
      </c>
      <c r="Y76" s="20">
        <f t="shared" si="18"/>
        <v>2245.6</v>
      </c>
    </row>
    <row r="77" spans="1:25" x14ac:dyDescent="0.25">
      <c r="A77" s="13">
        <v>2152</v>
      </c>
      <c r="B77" s="13" t="s">
        <v>199</v>
      </c>
      <c r="C77" s="13" t="s">
        <v>200</v>
      </c>
      <c r="D77" s="13" t="s">
        <v>166</v>
      </c>
      <c r="E77" s="13">
        <v>26000</v>
      </c>
      <c r="F77" s="13" t="s">
        <v>167</v>
      </c>
      <c r="G77" s="13" t="s">
        <v>168</v>
      </c>
      <c r="I77" s="13" t="s">
        <v>20</v>
      </c>
      <c r="J77" s="13">
        <v>35</v>
      </c>
      <c r="K77" s="13" t="s">
        <v>123</v>
      </c>
      <c r="L77" s="13" t="s">
        <v>22</v>
      </c>
      <c r="M77" s="14">
        <v>2866.5</v>
      </c>
      <c r="N77" s="19">
        <v>10</v>
      </c>
      <c r="P77" s="20">
        <f t="shared" si="11"/>
        <v>3153.15</v>
      </c>
      <c r="Q77" s="13">
        <f>VLOOKUP(A77,Resturlaub!Urlaub,4,FALSE)</f>
        <v>5</v>
      </c>
      <c r="R77" s="20">
        <f t="shared" si="12"/>
        <v>144.97</v>
      </c>
      <c r="S77" s="20">
        <f t="shared" si="13"/>
        <v>724.85</v>
      </c>
      <c r="T77" s="13">
        <f t="shared" si="17"/>
        <v>67.84</v>
      </c>
      <c r="U77" s="20">
        <f t="shared" si="14"/>
        <v>20.71</v>
      </c>
      <c r="V77" s="20">
        <f t="shared" si="15"/>
        <v>1404.97</v>
      </c>
      <c r="W77" s="21">
        <f t="shared" si="16"/>
        <v>2129.8200000000002</v>
      </c>
      <c r="X77" s="20">
        <f>ROUND(IF(VLOOKUP(A77,Gesamtbrutto!Jahresbrutto,4,FALSE)+Rückstellung&lt;BBGW1,Rückstellung*KVPV_AG,IF(VLOOKUP(A77,Gesamtbrutto!Jahresbrutto,4,FALSE)&lt;BBGW1,(BBGW1-VLOOKUP(A77,Gesamtbrutto!Jahresbrutto,4,FALSE))*KVPV_AG,0))+IF(VLOOKUP(A77,Gesamtbrutto!Jahresbrutto,4,FALSE)+Rückstellung&lt;BBGW2,Rückstellung*(RVAV_AG+Insolv),IF(VLOOKUP(A77,Gesamtbrutto!Jahresbrutto,4,FALSE)&lt;BBGW2,(BBGW2-VLOOKUP(A77,Gesamtbrutto!Jahresbrutto,4,FALSE))*(RVAV_AG+Insolv),0)),2)</f>
        <v>417.76</v>
      </c>
      <c r="Y77" s="20">
        <f t="shared" si="18"/>
        <v>2547.58</v>
      </c>
    </row>
    <row r="78" spans="1:25" x14ac:dyDescent="0.25">
      <c r="A78" s="13">
        <v>2197</v>
      </c>
      <c r="B78" s="13" t="s">
        <v>23</v>
      </c>
      <c r="C78" s="13" t="s">
        <v>201</v>
      </c>
      <c r="D78" s="13" t="s">
        <v>175</v>
      </c>
      <c r="E78" s="13">
        <v>41000</v>
      </c>
      <c r="F78" s="13" t="s">
        <v>176</v>
      </c>
      <c r="G78" s="13" t="s">
        <v>177</v>
      </c>
      <c r="I78" s="13" t="s">
        <v>20</v>
      </c>
      <c r="J78" s="13">
        <v>35</v>
      </c>
      <c r="K78" s="13" t="s">
        <v>28</v>
      </c>
      <c r="L78" s="13" t="s">
        <v>22</v>
      </c>
      <c r="M78" s="14">
        <v>2167.5</v>
      </c>
      <c r="N78" s="19">
        <v>11</v>
      </c>
      <c r="P78" s="20">
        <f t="shared" si="11"/>
        <v>2405.9299999999998</v>
      </c>
      <c r="Q78" s="13">
        <f>VLOOKUP(A78,Resturlaub!Urlaub,4,FALSE)</f>
        <v>1</v>
      </c>
      <c r="R78" s="20">
        <f t="shared" si="12"/>
        <v>110.62</v>
      </c>
      <c r="S78" s="20">
        <f t="shared" si="13"/>
        <v>110.62</v>
      </c>
      <c r="T78" s="13">
        <f t="shared" si="17"/>
        <v>6.4</v>
      </c>
      <c r="U78" s="20">
        <f t="shared" si="14"/>
        <v>15.8</v>
      </c>
      <c r="V78" s="20">
        <f t="shared" si="15"/>
        <v>101.12</v>
      </c>
      <c r="W78" s="21">
        <f t="shared" si="16"/>
        <v>211.74</v>
      </c>
      <c r="X78" s="20">
        <f>ROUND(IF(VLOOKUP(A78,Gesamtbrutto!Jahresbrutto,4,FALSE)+Rückstellung&lt;BBGW1,Rückstellung*KVPV_AG,IF(VLOOKUP(A78,Gesamtbrutto!Jahresbrutto,4,FALSE)&lt;BBGW1,(BBGW1-VLOOKUP(A78,Gesamtbrutto!Jahresbrutto,4,FALSE))*KVPV_AG,0))+IF(VLOOKUP(A78,Gesamtbrutto!Jahresbrutto,4,FALSE)+Rückstellung&lt;BBGW2,Rückstellung*(RVAV_AG+Insolv),IF(VLOOKUP(A78,Gesamtbrutto!Jahresbrutto,4,FALSE)&lt;BBGW2,(BBGW2-VLOOKUP(A78,Gesamtbrutto!Jahresbrutto,4,FALSE))*(RVAV_AG+Insolv),0)),2)</f>
        <v>41.53</v>
      </c>
      <c r="Y78" s="20">
        <f t="shared" si="18"/>
        <v>253.27</v>
      </c>
    </row>
    <row r="79" spans="1:25" x14ac:dyDescent="0.25">
      <c r="A79" s="13">
        <v>2203</v>
      </c>
      <c r="B79" s="13" t="s">
        <v>202</v>
      </c>
      <c r="C79" s="13" t="s">
        <v>203</v>
      </c>
      <c r="D79" s="13" t="s">
        <v>175</v>
      </c>
      <c r="E79" s="13">
        <v>41000</v>
      </c>
      <c r="F79" s="13" t="s">
        <v>176</v>
      </c>
      <c r="G79" s="13" t="s">
        <v>177</v>
      </c>
      <c r="I79" s="13" t="s">
        <v>20</v>
      </c>
      <c r="J79" s="13">
        <v>35</v>
      </c>
      <c r="K79" s="13" t="s">
        <v>70</v>
      </c>
      <c r="L79" s="13" t="s">
        <v>22</v>
      </c>
      <c r="M79" s="14">
        <v>3213.5</v>
      </c>
      <c r="N79" s="19">
        <v>9</v>
      </c>
      <c r="O79" s="13">
        <v>258</v>
      </c>
      <c r="P79" s="20">
        <f t="shared" si="11"/>
        <v>3760.72</v>
      </c>
      <c r="Q79" s="13">
        <f>VLOOKUP(A79,Resturlaub!Urlaub,4,FALSE)</f>
        <v>3</v>
      </c>
      <c r="R79" s="20">
        <f t="shared" si="12"/>
        <v>172.91</v>
      </c>
      <c r="S79" s="20">
        <f t="shared" si="13"/>
        <v>518.73</v>
      </c>
      <c r="T79" s="13">
        <f t="shared" si="17"/>
        <v>87.17</v>
      </c>
      <c r="U79" s="20">
        <f t="shared" si="14"/>
        <v>24.7</v>
      </c>
      <c r="V79" s="20">
        <f t="shared" si="15"/>
        <v>2153.1</v>
      </c>
      <c r="W79" s="21">
        <f t="shared" si="16"/>
        <v>2671.83</v>
      </c>
      <c r="X79" s="20">
        <f>ROUND(IF(VLOOKUP(A79,Gesamtbrutto!Jahresbrutto,4,FALSE)+Rückstellung&lt;BBGW1,Rückstellung*KVPV_AG,IF(VLOOKUP(A79,Gesamtbrutto!Jahresbrutto,4,FALSE)&lt;BBGW1,(BBGW1-VLOOKUP(A79,Gesamtbrutto!Jahresbrutto,4,FALSE))*KVPV_AG,0))+IF(VLOOKUP(A79,Gesamtbrutto!Jahresbrutto,4,FALSE)+Rückstellung&lt;BBGW2,Rückstellung*(RVAV_AG+Insolv),IF(VLOOKUP(A79,Gesamtbrutto!Jahresbrutto,4,FALSE)&lt;BBGW2,(BBGW2-VLOOKUP(A79,Gesamtbrutto!Jahresbrutto,4,FALSE))*(RVAV_AG+Insolv),0)),2)</f>
        <v>302.99</v>
      </c>
      <c r="Y79" s="20">
        <f t="shared" si="18"/>
        <v>2974.82</v>
      </c>
    </row>
    <row r="80" spans="1:25" x14ac:dyDescent="0.25">
      <c r="A80" s="13">
        <v>2209</v>
      </c>
      <c r="B80" s="13" t="s">
        <v>204</v>
      </c>
      <c r="C80" s="13" t="s">
        <v>205</v>
      </c>
      <c r="D80" s="13" t="s">
        <v>166</v>
      </c>
      <c r="E80" s="13">
        <v>26000</v>
      </c>
      <c r="F80" s="13" t="s">
        <v>167</v>
      </c>
      <c r="G80" s="13" t="s">
        <v>168</v>
      </c>
      <c r="H80" s="13">
        <v>50</v>
      </c>
      <c r="I80" s="13" t="s">
        <v>20</v>
      </c>
      <c r="J80" s="13">
        <v>35</v>
      </c>
      <c r="K80" s="13" t="s">
        <v>131</v>
      </c>
      <c r="L80" s="13" t="s">
        <v>22</v>
      </c>
      <c r="M80" s="14">
        <v>2294</v>
      </c>
      <c r="N80" s="19">
        <v>10</v>
      </c>
      <c r="P80" s="20">
        <f t="shared" si="11"/>
        <v>2523.4</v>
      </c>
      <c r="Q80" s="13">
        <f>VLOOKUP(A80,Resturlaub!Urlaub,4,FALSE)</f>
        <v>4</v>
      </c>
      <c r="R80" s="20">
        <f t="shared" si="12"/>
        <v>116.02</v>
      </c>
      <c r="S80" s="20">
        <f t="shared" si="13"/>
        <v>464.08</v>
      </c>
      <c r="T80" s="13">
        <f t="shared" si="17"/>
        <v>14.31</v>
      </c>
      <c r="U80" s="20">
        <f t="shared" si="14"/>
        <v>16.57</v>
      </c>
      <c r="V80" s="20">
        <f t="shared" si="15"/>
        <v>237.12</v>
      </c>
      <c r="W80" s="21">
        <f t="shared" si="16"/>
        <v>701.2</v>
      </c>
      <c r="X80" s="20">
        <f>ROUND(IF(VLOOKUP(A80,Gesamtbrutto!Jahresbrutto,4,FALSE)+Rückstellung&lt;BBGW1,Rückstellung*KVPV_AG,IF(VLOOKUP(A80,Gesamtbrutto!Jahresbrutto,4,FALSE)&lt;BBGW1,(BBGW1-VLOOKUP(A80,Gesamtbrutto!Jahresbrutto,4,FALSE))*KVPV_AG,0))+IF(VLOOKUP(A80,Gesamtbrutto!Jahresbrutto,4,FALSE)+Rückstellung&lt;BBGW2,Rückstellung*(RVAV_AG+Insolv),IF(VLOOKUP(A80,Gesamtbrutto!Jahresbrutto,4,FALSE)&lt;BBGW2,(BBGW2-VLOOKUP(A80,Gesamtbrutto!Jahresbrutto,4,FALSE))*(RVAV_AG+Insolv),0)),2)</f>
        <v>137.54</v>
      </c>
      <c r="Y80" s="20">
        <f t="shared" si="18"/>
        <v>838.74</v>
      </c>
    </row>
    <row r="81" spans="1:25" x14ac:dyDescent="0.25">
      <c r="A81" s="13">
        <v>2219</v>
      </c>
      <c r="B81" s="13" t="s">
        <v>194</v>
      </c>
      <c r="C81" s="13" t="s">
        <v>206</v>
      </c>
      <c r="D81" s="13" t="s">
        <v>25</v>
      </c>
      <c r="E81" s="13">
        <v>25000</v>
      </c>
      <c r="F81" s="13" t="s">
        <v>26</v>
      </c>
      <c r="G81" s="13" t="s">
        <v>27</v>
      </c>
      <c r="I81" s="13" t="s">
        <v>20</v>
      </c>
      <c r="J81" s="13">
        <v>35</v>
      </c>
      <c r="K81" s="13" t="s">
        <v>118</v>
      </c>
      <c r="L81" s="13" t="s">
        <v>22</v>
      </c>
      <c r="M81" s="14">
        <v>2066.5</v>
      </c>
      <c r="N81" s="19">
        <v>9</v>
      </c>
      <c r="O81" s="14">
        <v>295</v>
      </c>
      <c r="P81" s="20">
        <f t="shared" si="11"/>
        <v>2547.4899999999998</v>
      </c>
      <c r="Q81" s="13">
        <f>VLOOKUP(A81,Resturlaub!Urlaub,4,FALSE)</f>
        <v>9</v>
      </c>
      <c r="R81" s="20">
        <f t="shared" si="12"/>
        <v>117.13</v>
      </c>
      <c r="S81" s="20">
        <f t="shared" si="13"/>
        <v>1054.17</v>
      </c>
      <c r="T81" s="13">
        <f t="shared" si="17"/>
        <v>33.840000000000003</v>
      </c>
      <c r="U81" s="20">
        <f t="shared" si="14"/>
        <v>16.73</v>
      </c>
      <c r="V81" s="20">
        <f t="shared" si="15"/>
        <v>566.14</v>
      </c>
      <c r="W81" s="21">
        <f t="shared" si="16"/>
        <v>1620.31</v>
      </c>
      <c r="X81" s="20">
        <f>ROUND(IF(VLOOKUP(A81,Gesamtbrutto!Jahresbrutto,4,FALSE)+Rückstellung&lt;BBGW1,Rückstellung*KVPV_AG,IF(VLOOKUP(A81,Gesamtbrutto!Jahresbrutto,4,FALSE)&lt;BBGW1,(BBGW1-VLOOKUP(A81,Gesamtbrutto!Jahresbrutto,4,FALSE))*KVPV_AG,0))+IF(VLOOKUP(A81,Gesamtbrutto!Jahresbrutto,4,FALSE)+Rückstellung&lt;BBGW2,Rückstellung*(RVAV_AG+Insolv),IF(VLOOKUP(A81,Gesamtbrutto!Jahresbrutto,4,FALSE)&lt;BBGW2,(BBGW2-VLOOKUP(A81,Gesamtbrutto!Jahresbrutto,4,FALSE))*(RVAV_AG+Insolv),0)),2)</f>
        <v>317.82</v>
      </c>
      <c r="Y81" s="20">
        <f t="shared" si="18"/>
        <v>1938.13</v>
      </c>
    </row>
    <row r="82" spans="1:25" x14ac:dyDescent="0.25">
      <c r="A82" s="13">
        <v>2234</v>
      </c>
      <c r="B82" s="13" t="s">
        <v>141</v>
      </c>
      <c r="C82" s="13" t="s">
        <v>207</v>
      </c>
      <c r="D82" s="13" t="s">
        <v>41</v>
      </c>
      <c r="E82" s="13">
        <v>22020</v>
      </c>
      <c r="F82" s="13" t="s">
        <v>42</v>
      </c>
      <c r="G82" s="13" t="s">
        <v>43</v>
      </c>
      <c r="I82" s="13" t="s">
        <v>20</v>
      </c>
      <c r="J82" s="13">
        <v>35</v>
      </c>
      <c r="K82" s="13" t="s">
        <v>44</v>
      </c>
      <c r="L82" s="13" t="s">
        <v>22</v>
      </c>
      <c r="M82" s="14">
        <v>2091</v>
      </c>
      <c r="N82" s="19">
        <v>8</v>
      </c>
      <c r="O82" s="13">
        <v>203</v>
      </c>
      <c r="P82" s="20">
        <f t="shared" si="11"/>
        <v>2461.2800000000002</v>
      </c>
      <c r="Q82" s="13">
        <f>VLOOKUP(A82,Resturlaub!Urlaub,4,FALSE)</f>
        <v>5</v>
      </c>
      <c r="R82" s="20">
        <f t="shared" si="12"/>
        <v>113.16</v>
      </c>
      <c r="S82" s="20">
        <f t="shared" si="13"/>
        <v>565.79999999999995</v>
      </c>
      <c r="T82" s="13">
        <f t="shared" si="17"/>
        <v>0</v>
      </c>
      <c r="U82" s="20">
        <f t="shared" si="14"/>
        <v>16.170000000000002</v>
      </c>
      <c r="V82" s="20">
        <f t="shared" si="15"/>
        <v>0</v>
      </c>
      <c r="W82" s="21">
        <f t="shared" si="16"/>
        <v>565.79999999999995</v>
      </c>
      <c r="X82" s="20">
        <f>ROUND(IF(VLOOKUP(A82,Gesamtbrutto!Jahresbrutto,4,FALSE)+Rückstellung&lt;BBGW1,Rückstellung*KVPV_AG,IF(VLOOKUP(A82,Gesamtbrutto!Jahresbrutto,4,FALSE)&lt;BBGW1,(BBGW1-VLOOKUP(A82,Gesamtbrutto!Jahresbrutto,4,FALSE))*KVPV_AG,0))+IF(VLOOKUP(A82,Gesamtbrutto!Jahresbrutto,4,FALSE)+Rückstellung&lt;BBGW2,Rückstellung*(RVAV_AG+Insolv),IF(VLOOKUP(A82,Gesamtbrutto!Jahresbrutto,4,FALSE)&lt;BBGW2,(BBGW2-VLOOKUP(A82,Gesamtbrutto!Jahresbrutto,4,FALSE))*(RVAV_AG+Insolv),0)),2)</f>
        <v>110.98</v>
      </c>
      <c r="Y82" s="20">
        <f t="shared" si="18"/>
        <v>676.78</v>
      </c>
    </row>
    <row r="83" spans="1:25" x14ac:dyDescent="0.25">
      <c r="A83" s="13">
        <v>2239</v>
      </c>
      <c r="B83" s="13" t="s">
        <v>55</v>
      </c>
      <c r="C83" s="13" t="s">
        <v>208</v>
      </c>
      <c r="D83" s="13" t="s">
        <v>41</v>
      </c>
      <c r="E83" s="13">
        <v>22030</v>
      </c>
      <c r="F83" s="13" t="s">
        <v>209</v>
      </c>
      <c r="G83" s="13" t="s">
        <v>43</v>
      </c>
      <c r="I83" s="13" t="s">
        <v>20</v>
      </c>
      <c r="J83" s="13">
        <v>35</v>
      </c>
      <c r="K83" s="13" t="s">
        <v>102</v>
      </c>
      <c r="L83" s="13" t="s">
        <v>103</v>
      </c>
      <c r="M83" s="14">
        <v>4353.5</v>
      </c>
      <c r="N83" s="19">
        <v>10</v>
      </c>
      <c r="O83" s="14"/>
      <c r="P83" s="20">
        <f t="shared" si="11"/>
        <v>4788.8500000000004</v>
      </c>
      <c r="Q83" s="13">
        <f>VLOOKUP(A83,Resturlaub!Urlaub,4,FALSE)</f>
        <v>2</v>
      </c>
      <c r="R83" s="20">
        <f t="shared" si="12"/>
        <v>220.18</v>
      </c>
      <c r="S83" s="20">
        <f t="shared" si="13"/>
        <v>440.36</v>
      </c>
      <c r="T83" s="13">
        <f t="shared" si="17"/>
        <v>14.48</v>
      </c>
      <c r="U83" s="20">
        <f t="shared" si="14"/>
        <v>31.45</v>
      </c>
      <c r="V83" s="20">
        <f t="shared" si="15"/>
        <v>455.4</v>
      </c>
      <c r="W83" s="21">
        <f t="shared" si="16"/>
        <v>895.76</v>
      </c>
      <c r="X83" s="20">
        <f>ROUND(IF(VLOOKUP(A83,Gesamtbrutto!Jahresbrutto,4,FALSE)+Rückstellung&lt;BBGW1,Rückstellung*KVPV_AG,IF(VLOOKUP(A83,Gesamtbrutto!Jahresbrutto,4,FALSE)&lt;BBGW1,(BBGW1-VLOOKUP(A83,Gesamtbrutto!Jahresbrutto,4,FALSE))*KVPV_AG,0))+IF(VLOOKUP(A83,Gesamtbrutto!Jahresbrutto,4,FALSE)+Rückstellung&lt;BBGW2,Rückstellung*(RVAV_AG+Insolv),IF(VLOOKUP(A83,Gesamtbrutto!Jahresbrutto,4,FALSE)&lt;BBGW2,(BBGW2-VLOOKUP(A83,Gesamtbrutto!Jahresbrutto,4,FALSE))*(RVAV_AG+Insolv),0)),2)</f>
        <v>101.58</v>
      </c>
      <c r="Y83" s="20">
        <f t="shared" si="18"/>
        <v>997.34</v>
      </c>
    </row>
    <row r="84" spans="1:25" x14ac:dyDescent="0.25">
      <c r="A84" s="13">
        <v>2269</v>
      </c>
      <c r="B84" s="13" t="s">
        <v>109</v>
      </c>
      <c r="C84" s="13" t="s">
        <v>210</v>
      </c>
      <c r="D84" s="13" t="s">
        <v>166</v>
      </c>
      <c r="E84" s="13">
        <v>26000</v>
      </c>
      <c r="F84" s="13" t="s">
        <v>167</v>
      </c>
      <c r="G84" s="13" t="s">
        <v>168</v>
      </c>
      <c r="I84" s="13" t="s">
        <v>20</v>
      </c>
      <c r="J84" s="13">
        <v>35</v>
      </c>
      <c r="K84" s="13" t="s">
        <v>131</v>
      </c>
      <c r="L84" s="13" t="s">
        <v>22</v>
      </c>
      <c r="M84" s="14">
        <v>2294</v>
      </c>
      <c r="N84" s="19">
        <v>10</v>
      </c>
      <c r="P84" s="20">
        <f t="shared" si="11"/>
        <v>2523.4</v>
      </c>
      <c r="Q84" s="13">
        <f>VLOOKUP(A84,Resturlaub!Urlaub,4,FALSE)</f>
        <v>6</v>
      </c>
      <c r="R84" s="20">
        <f t="shared" si="12"/>
        <v>116.02</v>
      </c>
      <c r="S84" s="20">
        <f t="shared" si="13"/>
        <v>696.12</v>
      </c>
      <c r="T84" s="13">
        <f t="shared" si="17"/>
        <v>0</v>
      </c>
      <c r="U84" s="20">
        <f t="shared" si="14"/>
        <v>16.57</v>
      </c>
      <c r="V84" s="20">
        <f t="shared" si="15"/>
        <v>0</v>
      </c>
      <c r="W84" s="21">
        <f t="shared" si="16"/>
        <v>696.12</v>
      </c>
      <c r="X84" s="20">
        <f>ROUND(IF(VLOOKUP(A84,Gesamtbrutto!Jahresbrutto,4,FALSE)+Rückstellung&lt;BBGW1,Rückstellung*KVPV_AG,IF(VLOOKUP(A84,Gesamtbrutto!Jahresbrutto,4,FALSE)&lt;BBGW1,(BBGW1-VLOOKUP(A84,Gesamtbrutto!Jahresbrutto,4,FALSE))*KVPV_AG,0))+IF(VLOOKUP(A84,Gesamtbrutto!Jahresbrutto,4,FALSE)+Rückstellung&lt;BBGW2,Rückstellung*(RVAV_AG+Insolv),IF(VLOOKUP(A84,Gesamtbrutto!Jahresbrutto,4,FALSE)&lt;BBGW2,(BBGW2-VLOOKUP(A84,Gesamtbrutto!Jahresbrutto,4,FALSE))*(RVAV_AG+Insolv),0)),2)</f>
        <v>136.54</v>
      </c>
      <c r="Y84" s="20">
        <f t="shared" si="18"/>
        <v>832.66</v>
      </c>
    </row>
    <row r="85" spans="1:25" x14ac:dyDescent="0.25">
      <c r="A85" s="13">
        <v>2271</v>
      </c>
      <c r="B85" s="13" t="s">
        <v>211</v>
      </c>
      <c r="C85" s="13" t="s">
        <v>212</v>
      </c>
      <c r="D85" s="13" t="s">
        <v>189</v>
      </c>
      <c r="E85" s="13">
        <v>43000</v>
      </c>
      <c r="F85" s="13" t="s">
        <v>190</v>
      </c>
      <c r="G85" s="13" t="s">
        <v>191</v>
      </c>
      <c r="I85" s="13" t="s">
        <v>20</v>
      </c>
      <c r="J85" s="13">
        <v>35</v>
      </c>
      <c r="K85" s="13" t="s">
        <v>44</v>
      </c>
      <c r="L85" s="13" t="s">
        <v>22</v>
      </c>
      <c r="M85" s="14">
        <v>2091</v>
      </c>
      <c r="N85" s="19">
        <v>11</v>
      </c>
      <c r="O85" s="14"/>
      <c r="P85" s="20">
        <f t="shared" si="11"/>
        <v>2321.0100000000002</v>
      </c>
      <c r="Q85" s="13">
        <f>VLOOKUP(A85,Resturlaub!Urlaub,4,FALSE)</f>
        <v>4</v>
      </c>
      <c r="R85" s="20">
        <f t="shared" si="12"/>
        <v>106.71</v>
      </c>
      <c r="S85" s="20">
        <f t="shared" si="13"/>
        <v>426.84</v>
      </c>
      <c r="T85" s="13">
        <f t="shared" si="17"/>
        <v>12.83</v>
      </c>
      <c r="U85" s="20">
        <f t="shared" si="14"/>
        <v>15.24</v>
      </c>
      <c r="V85" s="20">
        <f t="shared" si="15"/>
        <v>195.53</v>
      </c>
      <c r="W85" s="21">
        <f t="shared" si="16"/>
        <v>622.37</v>
      </c>
      <c r="X85" s="20">
        <f>ROUND(IF(VLOOKUP(A85,Gesamtbrutto!Jahresbrutto,4,FALSE)+Rückstellung&lt;BBGW1,Rückstellung*KVPV_AG,IF(VLOOKUP(A85,Gesamtbrutto!Jahresbrutto,4,FALSE)&lt;BBGW1,(BBGW1-VLOOKUP(A85,Gesamtbrutto!Jahresbrutto,4,FALSE))*KVPV_AG,0))+IF(VLOOKUP(A85,Gesamtbrutto!Jahresbrutto,4,FALSE)+Rückstellung&lt;BBGW2,Rückstellung*(RVAV_AG+Insolv),IF(VLOOKUP(A85,Gesamtbrutto!Jahresbrutto,4,FALSE)&lt;BBGW2,(BBGW2-VLOOKUP(A85,Gesamtbrutto!Jahresbrutto,4,FALSE))*(RVAV_AG+Insolv),0)),2)</f>
        <v>122.08</v>
      </c>
      <c r="Y85" s="20">
        <f t="shared" si="18"/>
        <v>744.45</v>
      </c>
    </row>
    <row r="86" spans="1:25" x14ac:dyDescent="0.25">
      <c r="A86" s="13">
        <v>2341</v>
      </c>
      <c r="B86" s="13" t="s">
        <v>213</v>
      </c>
      <c r="C86" s="13" t="s">
        <v>214</v>
      </c>
      <c r="D86" s="13" t="s">
        <v>96</v>
      </c>
      <c r="E86" s="13">
        <v>49000</v>
      </c>
      <c r="F86" s="13" t="s">
        <v>97</v>
      </c>
      <c r="G86" s="13" t="s">
        <v>98</v>
      </c>
      <c r="H86" s="13">
        <v>50</v>
      </c>
      <c r="I86" s="13" t="s">
        <v>20</v>
      </c>
      <c r="J86" s="13">
        <v>35</v>
      </c>
      <c r="K86" s="13" t="s">
        <v>107</v>
      </c>
      <c r="L86" s="13" t="s">
        <v>22</v>
      </c>
      <c r="M86" s="14">
        <v>2123.5</v>
      </c>
      <c r="N86" s="19">
        <v>8</v>
      </c>
      <c r="O86" s="13">
        <v>64</v>
      </c>
      <c r="P86" s="20">
        <f t="shared" si="11"/>
        <v>2357.38</v>
      </c>
      <c r="Q86" s="13">
        <f>VLOOKUP(A86,Resturlaub!Urlaub,4,FALSE)</f>
        <v>8</v>
      </c>
      <c r="R86" s="20">
        <f t="shared" si="12"/>
        <v>108.39</v>
      </c>
      <c r="S86" s="20">
        <f t="shared" si="13"/>
        <v>867.12</v>
      </c>
      <c r="T86" s="13">
        <f t="shared" si="17"/>
        <v>0</v>
      </c>
      <c r="U86" s="20">
        <f t="shared" si="14"/>
        <v>15.48</v>
      </c>
      <c r="V86" s="20">
        <f t="shared" si="15"/>
        <v>0</v>
      </c>
      <c r="W86" s="21">
        <f t="shared" si="16"/>
        <v>867.12</v>
      </c>
      <c r="X86" s="20">
        <f>ROUND(IF(VLOOKUP(A86,Gesamtbrutto!Jahresbrutto,4,FALSE)+Rückstellung&lt;BBGW1,Rückstellung*KVPV_AG,IF(VLOOKUP(A86,Gesamtbrutto!Jahresbrutto,4,FALSE)&lt;BBGW1,(BBGW1-VLOOKUP(A86,Gesamtbrutto!Jahresbrutto,4,FALSE))*KVPV_AG,0))+IF(VLOOKUP(A86,Gesamtbrutto!Jahresbrutto,4,FALSE)+Rückstellung&lt;BBGW2,Rückstellung*(RVAV_AG+Insolv),IF(VLOOKUP(A86,Gesamtbrutto!Jahresbrutto,4,FALSE)&lt;BBGW2,(BBGW2-VLOOKUP(A86,Gesamtbrutto!Jahresbrutto,4,FALSE))*(RVAV_AG+Insolv),0)),2)</f>
        <v>170.09</v>
      </c>
      <c r="Y86" s="20">
        <f t="shared" si="18"/>
        <v>1037.21</v>
      </c>
    </row>
    <row r="87" spans="1:25" x14ac:dyDescent="0.25">
      <c r="A87" s="13">
        <v>2342</v>
      </c>
      <c r="B87" s="13" t="s">
        <v>215</v>
      </c>
      <c r="C87" s="13" t="s">
        <v>216</v>
      </c>
      <c r="D87" s="13" t="s">
        <v>166</v>
      </c>
      <c r="E87" s="13">
        <v>26000</v>
      </c>
      <c r="F87" s="13" t="s">
        <v>167</v>
      </c>
      <c r="G87" s="13" t="s">
        <v>168</v>
      </c>
      <c r="I87" s="13" t="s">
        <v>20</v>
      </c>
      <c r="J87" s="13">
        <v>35</v>
      </c>
      <c r="K87" s="13" t="s">
        <v>107</v>
      </c>
      <c r="L87" s="13" t="s">
        <v>22</v>
      </c>
      <c r="M87" s="14">
        <v>2123.5</v>
      </c>
      <c r="N87" s="19">
        <v>11</v>
      </c>
      <c r="O87" s="14"/>
      <c r="P87" s="20">
        <f t="shared" si="11"/>
        <v>2357.09</v>
      </c>
      <c r="Q87" s="13">
        <f>VLOOKUP(A87,Resturlaub!Urlaub,4,FALSE)</f>
        <v>7</v>
      </c>
      <c r="R87" s="20">
        <f t="shared" si="12"/>
        <v>108.37</v>
      </c>
      <c r="S87" s="20">
        <f t="shared" si="13"/>
        <v>758.59</v>
      </c>
      <c r="T87" s="13">
        <f t="shared" si="17"/>
        <v>25.62</v>
      </c>
      <c r="U87" s="20">
        <f t="shared" si="14"/>
        <v>15.48</v>
      </c>
      <c r="V87" s="20">
        <f t="shared" si="15"/>
        <v>396.6</v>
      </c>
      <c r="W87" s="21">
        <f t="shared" si="16"/>
        <v>1155.19</v>
      </c>
      <c r="X87" s="20">
        <f>ROUND(IF(VLOOKUP(A87,Gesamtbrutto!Jahresbrutto,4,FALSE)+Rückstellung&lt;BBGW1,Rückstellung*KVPV_AG,IF(VLOOKUP(A87,Gesamtbrutto!Jahresbrutto,4,FALSE)&lt;BBGW1,(BBGW1-VLOOKUP(A87,Gesamtbrutto!Jahresbrutto,4,FALSE))*KVPV_AG,0))+IF(VLOOKUP(A87,Gesamtbrutto!Jahresbrutto,4,FALSE)+Rückstellung&lt;BBGW2,Rückstellung*(RVAV_AG+Insolv),IF(VLOOKUP(A87,Gesamtbrutto!Jahresbrutto,4,FALSE)&lt;BBGW2,(BBGW2-VLOOKUP(A87,Gesamtbrutto!Jahresbrutto,4,FALSE))*(RVAV_AG+Insolv),0)),2)</f>
        <v>226.59</v>
      </c>
      <c r="Y87" s="20">
        <f t="shared" si="18"/>
        <v>1381.78</v>
      </c>
    </row>
    <row r="88" spans="1:25" x14ac:dyDescent="0.25">
      <c r="A88" s="13">
        <v>2372</v>
      </c>
      <c r="B88" s="13" t="s">
        <v>217</v>
      </c>
      <c r="C88" s="13" t="s">
        <v>218</v>
      </c>
      <c r="D88" s="13" t="s">
        <v>166</v>
      </c>
      <c r="E88" s="13">
        <v>26000</v>
      </c>
      <c r="F88" s="13" t="s">
        <v>167</v>
      </c>
      <c r="G88" s="13" t="s">
        <v>168</v>
      </c>
      <c r="I88" s="13" t="s">
        <v>20</v>
      </c>
      <c r="J88" s="13">
        <v>35</v>
      </c>
      <c r="K88" s="13" t="s">
        <v>85</v>
      </c>
      <c r="L88" s="13" t="s">
        <v>103</v>
      </c>
      <c r="M88" s="14">
        <v>5256.5</v>
      </c>
      <c r="N88" s="19">
        <v>12</v>
      </c>
      <c r="O88" s="14"/>
      <c r="P88" s="20">
        <f t="shared" si="11"/>
        <v>5887.28</v>
      </c>
      <c r="Q88" s="13">
        <f>VLOOKUP(A88,Resturlaub!Urlaub,4,FALSE)</f>
        <v>1</v>
      </c>
      <c r="R88" s="20">
        <f t="shared" si="12"/>
        <v>270.68</v>
      </c>
      <c r="S88" s="20">
        <f t="shared" si="13"/>
        <v>270.68</v>
      </c>
      <c r="T88" s="13">
        <f t="shared" si="17"/>
        <v>97.47</v>
      </c>
      <c r="U88" s="20">
        <f t="shared" si="14"/>
        <v>38.67</v>
      </c>
      <c r="V88" s="20">
        <f t="shared" si="15"/>
        <v>3769.16</v>
      </c>
      <c r="W88" s="21">
        <f t="shared" si="16"/>
        <v>4039.8399999999997</v>
      </c>
      <c r="X88" s="20">
        <f>ROUND(IF(VLOOKUP(A88,Gesamtbrutto!Jahresbrutto,4,FALSE)+Rückstellung&lt;BBGW1,Rückstellung*KVPV_AG,IF(VLOOKUP(A88,Gesamtbrutto!Jahresbrutto,4,FALSE)&lt;BBGW1,(BBGW1-VLOOKUP(A88,Gesamtbrutto!Jahresbrutto,4,FALSE))*KVPV_AG,0))+IF(VLOOKUP(A88,Gesamtbrutto!Jahresbrutto,4,FALSE)+Rückstellung&lt;BBGW2,Rückstellung*(RVAV_AG+Insolv),IF(VLOOKUP(A88,Gesamtbrutto!Jahresbrutto,4,FALSE)&lt;BBGW2,(BBGW2-VLOOKUP(A88,Gesamtbrutto!Jahresbrutto,4,FALSE))*(RVAV_AG+Insolv),0)),2)</f>
        <v>0</v>
      </c>
      <c r="Y88" s="20">
        <f t="shared" si="18"/>
        <v>4039.84</v>
      </c>
    </row>
    <row r="89" spans="1:25" x14ac:dyDescent="0.25">
      <c r="A89" s="13">
        <v>2389</v>
      </c>
      <c r="B89" s="13" t="s">
        <v>141</v>
      </c>
      <c r="C89" s="13" t="s">
        <v>219</v>
      </c>
      <c r="D89" s="13" t="s">
        <v>175</v>
      </c>
      <c r="E89" s="13">
        <v>41000</v>
      </c>
      <c r="F89" s="13" t="s">
        <v>176</v>
      </c>
      <c r="G89" s="13" t="s">
        <v>177</v>
      </c>
      <c r="I89" s="13" t="s">
        <v>20</v>
      </c>
      <c r="J89" s="13">
        <v>35</v>
      </c>
      <c r="K89" s="13" t="s">
        <v>131</v>
      </c>
      <c r="L89" s="13" t="s">
        <v>22</v>
      </c>
      <c r="M89" s="14">
        <v>2294</v>
      </c>
      <c r="N89" s="19">
        <v>9</v>
      </c>
      <c r="P89" s="20">
        <f t="shared" si="11"/>
        <v>2500.46</v>
      </c>
      <c r="Q89" s="13">
        <f>VLOOKUP(A89,Resturlaub!Urlaub,4,FALSE)</f>
        <v>3</v>
      </c>
      <c r="R89" s="20">
        <f t="shared" si="12"/>
        <v>114.96</v>
      </c>
      <c r="S89" s="20">
        <f t="shared" si="13"/>
        <v>344.88</v>
      </c>
      <c r="T89" s="13">
        <f t="shared" si="17"/>
        <v>4.75</v>
      </c>
      <c r="U89" s="20">
        <f t="shared" si="14"/>
        <v>16.420000000000002</v>
      </c>
      <c r="V89" s="20">
        <f t="shared" si="15"/>
        <v>78</v>
      </c>
      <c r="W89" s="21">
        <f t="shared" si="16"/>
        <v>422.88</v>
      </c>
      <c r="X89" s="20">
        <f>ROUND(IF(VLOOKUP(A89,Gesamtbrutto!Jahresbrutto,4,FALSE)+Rückstellung&lt;BBGW1,Rückstellung*KVPV_AG,IF(VLOOKUP(A89,Gesamtbrutto!Jahresbrutto,4,FALSE)&lt;BBGW1,(BBGW1-VLOOKUP(A89,Gesamtbrutto!Jahresbrutto,4,FALSE))*KVPV_AG,0))+IF(VLOOKUP(A89,Gesamtbrutto!Jahresbrutto,4,FALSE)+Rückstellung&lt;BBGW2,Rückstellung*(RVAV_AG+Insolv),IF(VLOOKUP(A89,Gesamtbrutto!Jahresbrutto,4,FALSE)&lt;BBGW2,(BBGW2-VLOOKUP(A89,Gesamtbrutto!Jahresbrutto,4,FALSE))*(RVAV_AG+Insolv),0)),2)</f>
        <v>82.95</v>
      </c>
      <c r="Y89" s="20">
        <f t="shared" si="18"/>
        <v>505.83</v>
      </c>
    </row>
    <row r="90" spans="1:25" x14ac:dyDescent="0.25">
      <c r="A90" s="13">
        <v>2399</v>
      </c>
      <c r="B90" s="13" t="s">
        <v>202</v>
      </c>
      <c r="C90" s="13" t="s">
        <v>220</v>
      </c>
      <c r="D90" s="13" t="s">
        <v>166</v>
      </c>
      <c r="E90" s="13">
        <v>26000</v>
      </c>
      <c r="F90" s="13" t="s">
        <v>167</v>
      </c>
      <c r="G90" s="13" t="s">
        <v>168</v>
      </c>
      <c r="I90" s="13" t="s">
        <v>20</v>
      </c>
      <c r="J90" s="13">
        <v>35</v>
      </c>
      <c r="K90" s="13" t="s">
        <v>21</v>
      </c>
      <c r="L90" s="13" t="s">
        <v>22</v>
      </c>
      <c r="M90" s="14">
        <v>2608</v>
      </c>
      <c r="N90" s="19">
        <v>9</v>
      </c>
      <c r="P90" s="20">
        <f t="shared" si="11"/>
        <v>2842.72</v>
      </c>
      <c r="Q90" s="13">
        <f>VLOOKUP(A90,Resturlaub!Urlaub,4,FALSE)</f>
        <v>3</v>
      </c>
      <c r="R90" s="20">
        <f t="shared" si="12"/>
        <v>130.69999999999999</v>
      </c>
      <c r="S90" s="20">
        <f t="shared" si="13"/>
        <v>392.1</v>
      </c>
      <c r="T90" s="13">
        <f t="shared" si="17"/>
        <v>0</v>
      </c>
      <c r="U90" s="20">
        <f t="shared" si="14"/>
        <v>18.670000000000002</v>
      </c>
      <c r="V90" s="20">
        <f t="shared" si="15"/>
        <v>0</v>
      </c>
      <c r="W90" s="21">
        <f t="shared" si="16"/>
        <v>392.1</v>
      </c>
      <c r="X90" s="20">
        <f>ROUND(IF(VLOOKUP(A90,Gesamtbrutto!Jahresbrutto,4,FALSE)+Rückstellung&lt;BBGW1,Rückstellung*KVPV_AG,IF(VLOOKUP(A90,Gesamtbrutto!Jahresbrutto,4,FALSE)&lt;BBGW1,(BBGW1-VLOOKUP(A90,Gesamtbrutto!Jahresbrutto,4,FALSE))*KVPV_AG,0))+IF(VLOOKUP(A90,Gesamtbrutto!Jahresbrutto,4,FALSE)+Rückstellung&lt;BBGW2,Rückstellung*(RVAV_AG+Insolv),IF(VLOOKUP(A90,Gesamtbrutto!Jahresbrutto,4,FALSE)&lt;BBGW2,(BBGW2-VLOOKUP(A90,Gesamtbrutto!Jahresbrutto,4,FALSE))*(RVAV_AG+Insolv),0)),2)</f>
        <v>76.91</v>
      </c>
      <c r="Y90" s="20">
        <f t="shared" si="18"/>
        <v>469.01</v>
      </c>
    </row>
    <row r="91" spans="1:25" x14ac:dyDescent="0.25">
      <c r="A91" s="13">
        <v>2401</v>
      </c>
      <c r="B91" s="13" t="s">
        <v>151</v>
      </c>
      <c r="C91" s="13" t="s">
        <v>221</v>
      </c>
      <c r="D91" s="13" t="s">
        <v>96</v>
      </c>
      <c r="E91" s="13">
        <v>48000</v>
      </c>
      <c r="F91" s="13" t="s">
        <v>97</v>
      </c>
      <c r="G91" s="13" t="s">
        <v>105</v>
      </c>
      <c r="I91" s="13" t="s">
        <v>20</v>
      </c>
      <c r="J91" s="13">
        <v>35</v>
      </c>
      <c r="K91" s="13" t="s">
        <v>74</v>
      </c>
      <c r="L91" s="13" t="s">
        <v>22</v>
      </c>
      <c r="M91" s="14">
        <v>2042</v>
      </c>
      <c r="N91" s="19">
        <v>11</v>
      </c>
      <c r="O91" s="13">
        <v>56</v>
      </c>
      <c r="P91" s="20">
        <f t="shared" si="11"/>
        <v>2322.62</v>
      </c>
      <c r="Q91" s="13">
        <f>VLOOKUP(A91,Resturlaub!Urlaub,4,FALSE)</f>
        <v>7</v>
      </c>
      <c r="R91" s="20">
        <f t="shared" si="12"/>
        <v>106.79</v>
      </c>
      <c r="S91" s="20">
        <f t="shared" si="13"/>
        <v>747.53</v>
      </c>
      <c r="T91" s="13">
        <f t="shared" si="17"/>
        <v>60.36</v>
      </c>
      <c r="U91" s="20">
        <f t="shared" si="14"/>
        <v>15.26</v>
      </c>
      <c r="V91" s="20">
        <f t="shared" si="15"/>
        <v>921.09</v>
      </c>
      <c r="W91" s="21">
        <f t="shared" si="16"/>
        <v>1668.62</v>
      </c>
      <c r="X91" s="20">
        <f>ROUND(IF(VLOOKUP(A91,Gesamtbrutto!Jahresbrutto,4,FALSE)+Rückstellung&lt;BBGW1,Rückstellung*KVPV_AG,IF(VLOOKUP(A91,Gesamtbrutto!Jahresbrutto,4,FALSE)&lt;BBGW1,(BBGW1-VLOOKUP(A91,Gesamtbrutto!Jahresbrutto,4,FALSE))*KVPV_AG,0))+IF(VLOOKUP(A91,Gesamtbrutto!Jahresbrutto,4,FALSE)+Rückstellung&lt;BBGW2,Rückstellung*(RVAV_AG+Insolv),IF(VLOOKUP(A91,Gesamtbrutto!Jahresbrutto,4,FALSE)&lt;BBGW2,(BBGW2-VLOOKUP(A91,Gesamtbrutto!Jahresbrutto,4,FALSE))*(RVAV_AG+Insolv),0)),2)</f>
        <v>327.3</v>
      </c>
      <c r="Y91" s="20">
        <f t="shared" si="18"/>
        <v>1995.92</v>
      </c>
    </row>
    <row r="92" spans="1:25" x14ac:dyDescent="0.25">
      <c r="A92" s="13">
        <v>2429</v>
      </c>
      <c r="B92" s="13" t="s">
        <v>222</v>
      </c>
      <c r="C92" s="13" t="s">
        <v>223</v>
      </c>
      <c r="D92" s="13" t="s">
        <v>166</v>
      </c>
      <c r="E92" s="13">
        <v>26000</v>
      </c>
      <c r="F92" s="13" t="s">
        <v>167</v>
      </c>
      <c r="G92" s="13" t="s">
        <v>168</v>
      </c>
      <c r="I92" s="13" t="s">
        <v>20</v>
      </c>
      <c r="J92" s="13">
        <v>35</v>
      </c>
      <c r="K92" s="13" t="s">
        <v>123</v>
      </c>
      <c r="L92" s="13" t="s">
        <v>22</v>
      </c>
      <c r="M92" s="14">
        <v>2866.5</v>
      </c>
      <c r="N92" s="19">
        <v>11</v>
      </c>
      <c r="O92" s="13">
        <v>223</v>
      </c>
      <c r="P92" s="20">
        <f t="shared" si="11"/>
        <v>3404.82</v>
      </c>
      <c r="Q92" s="13">
        <f>VLOOKUP(A92,Resturlaub!Urlaub,4,FALSE)</f>
        <v>9</v>
      </c>
      <c r="R92" s="20">
        <f t="shared" si="12"/>
        <v>156.54</v>
      </c>
      <c r="S92" s="20">
        <f t="shared" si="13"/>
        <v>1408.86</v>
      </c>
      <c r="T92" s="13">
        <f t="shared" si="17"/>
        <v>60.2</v>
      </c>
      <c r="U92" s="20">
        <f t="shared" si="14"/>
        <v>22.36</v>
      </c>
      <c r="V92" s="20">
        <f t="shared" si="15"/>
        <v>1346.07</v>
      </c>
      <c r="W92" s="21">
        <f t="shared" si="16"/>
        <v>2754.93</v>
      </c>
      <c r="X92" s="20">
        <f>ROUND(IF(VLOOKUP(A92,Gesamtbrutto!Jahresbrutto,4,FALSE)+Rückstellung&lt;BBGW1,Rückstellung*KVPV_AG,IF(VLOOKUP(A92,Gesamtbrutto!Jahresbrutto,4,FALSE)&lt;BBGW1,(BBGW1-VLOOKUP(A92,Gesamtbrutto!Jahresbrutto,4,FALSE))*KVPV_AG,0))+IF(VLOOKUP(A92,Gesamtbrutto!Jahresbrutto,4,FALSE)+Rückstellung&lt;BBGW2,Rückstellung*(RVAV_AG+Insolv),IF(VLOOKUP(A92,Gesamtbrutto!Jahresbrutto,4,FALSE)&lt;BBGW2,(BBGW2-VLOOKUP(A92,Gesamtbrutto!Jahresbrutto,4,FALSE))*(RVAV_AG+Insolv),0)),2)</f>
        <v>540.38</v>
      </c>
      <c r="Y92" s="20">
        <f t="shared" si="18"/>
        <v>3295.31</v>
      </c>
    </row>
    <row r="93" spans="1:25" x14ac:dyDescent="0.25">
      <c r="A93" s="13">
        <v>2430</v>
      </c>
      <c r="B93" s="13" t="s">
        <v>224</v>
      </c>
      <c r="C93" s="13" t="s">
        <v>225</v>
      </c>
      <c r="D93" s="13" t="s">
        <v>166</v>
      </c>
      <c r="E93" s="13">
        <v>26000</v>
      </c>
      <c r="F93" s="13" t="s">
        <v>167</v>
      </c>
      <c r="G93" s="13" t="s">
        <v>168</v>
      </c>
      <c r="I93" s="13" t="s">
        <v>20</v>
      </c>
      <c r="J93" s="13">
        <v>35</v>
      </c>
      <c r="K93" s="13" t="s">
        <v>28</v>
      </c>
      <c r="L93" s="13" t="s">
        <v>22</v>
      </c>
      <c r="M93" s="14">
        <v>2167.5</v>
      </c>
      <c r="N93" s="19">
        <v>9</v>
      </c>
      <c r="P93" s="20">
        <f t="shared" si="11"/>
        <v>2362.58</v>
      </c>
      <c r="Q93" s="13">
        <f>VLOOKUP(A93,Resturlaub!Urlaub,4,FALSE)</f>
        <v>1</v>
      </c>
      <c r="R93" s="20">
        <f t="shared" si="12"/>
        <v>108.62</v>
      </c>
      <c r="S93" s="20">
        <f t="shared" si="13"/>
        <v>108.62</v>
      </c>
      <c r="T93" s="13">
        <f t="shared" si="17"/>
        <v>28.77</v>
      </c>
      <c r="U93" s="20">
        <f t="shared" si="14"/>
        <v>15.52</v>
      </c>
      <c r="V93" s="20">
        <f t="shared" si="15"/>
        <v>446.51</v>
      </c>
      <c r="W93" s="21">
        <f t="shared" si="16"/>
        <v>555.13</v>
      </c>
      <c r="X93" s="20">
        <f>ROUND(IF(VLOOKUP(A93,Gesamtbrutto!Jahresbrutto,4,FALSE)+Rückstellung&lt;BBGW1,Rückstellung*KVPV_AG,IF(VLOOKUP(A93,Gesamtbrutto!Jahresbrutto,4,FALSE)&lt;BBGW1,(BBGW1-VLOOKUP(A93,Gesamtbrutto!Jahresbrutto,4,FALSE))*KVPV_AG,0))+IF(VLOOKUP(A93,Gesamtbrutto!Jahresbrutto,4,FALSE)+Rückstellung&lt;BBGW2,Rückstellung*(RVAV_AG+Insolv),IF(VLOOKUP(A93,Gesamtbrutto!Jahresbrutto,4,FALSE)&lt;BBGW2,(BBGW2-VLOOKUP(A93,Gesamtbrutto!Jahresbrutto,4,FALSE))*(RVAV_AG+Insolv),0)),2)</f>
        <v>108.89</v>
      </c>
      <c r="Y93" s="20">
        <f t="shared" si="18"/>
        <v>664.02</v>
      </c>
    </row>
    <row r="94" spans="1:25" x14ac:dyDescent="0.25">
      <c r="A94" s="13">
        <v>2444</v>
      </c>
      <c r="B94" s="13" t="s">
        <v>39</v>
      </c>
      <c r="C94" s="13" t="s">
        <v>226</v>
      </c>
      <c r="D94" s="13" t="s">
        <v>166</v>
      </c>
      <c r="E94" s="13">
        <v>26000</v>
      </c>
      <c r="F94" s="13" t="s">
        <v>167</v>
      </c>
      <c r="G94" s="13" t="s">
        <v>168</v>
      </c>
      <c r="I94" s="13" t="s">
        <v>20</v>
      </c>
      <c r="J94" s="13">
        <v>35</v>
      </c>
      <c r="K94" s="13" t="s">
        <v>107</v>
      </c>
      <c r="L94" s="13" t="s">
        <v>22</v>
      </c>
      <c r="M94" s="14">
        <v>2123.5</v>
      </c>
      <c r="N94" s="19">
        <v>9</v>
      </c>
      <c r="O94" s="14">
        <v>208</v>
      </c>
      <c r="P94" s="20">
        <f t="shared" si="11"/>
        <v>2522.62</v>
      </c>
      <c r="Q94" s="13">
        <f>VLOOKUP(A94,Resturlaub!Urlaub,4,FALSE)</f>
        <v>0</v>
      </c>
      <c r="R94" s="20">
        <f t="shared" si="12"/>
        <v>115.98</v>
      </c>
      <c r="S94" s="20">
        <f t="shared" si="13"/>
        <v>0</v>
      </c>
      <c r="T94" s="13">
        <f t="shared" si="17"/>
        <v>0</v>
      </c>
      <c r="U94" s="20">
        <f t="shared" si="14"/>
        <v>16.57</v>
      </c>
      <c r="V94" s="20">
        <f t="shared" si="15"/>
        <v>0</v>
      </c>
      <c r="W94" s="21">
        <f t="shared" si="16"/>
        <v>0</v>
      </c>
      <c r="X94" s="20">
        <f>ROUND(IF(VLOOKUP(A94,Gesamtbrutto!Jahresbrutto,4,FALSE)+Rückstellung&lt;BBGW1,Rückstellung*KVPV_AG,IF(VLOOKUP(A94,Gesamtbrutto!Jahresbrutto,4,FALSE)&lt;BBGW1,(BBGW1-VLOOKUP(A94,Gesamtbrutto!Jahresbrutto,4,FALSE))*KVPV_AG,0))+IF(VLOOKUP(A94,Gesamtbrutto!Jahresbrutto,4,FALSE)+Rückstellung&lt;BBGW2,Rückstellung*(RVAV_AG+Insolv),IF(VLOOKUP(A94,Gesamtbrutto!Jahresbrutto,4,FALSE)&lt;BBGW2,(BBGW2-VLOOKUP(A94,Gesamtbrutto!Jahresbrutto,4,FALSE))*(RVAV_AG+Insolv),0)),2)</f>
        <v>0</v>
      </c>
      <c r="Y94" s="20">
        <f t="shared" si="18"/>
        <v>0</v>
      </c>
    </row>
    <row r="95" spans="1:25" x14ac:dyDescent="0.25">
      <c r="A95" s="13">
        <v>2446</v>
      </c>
      <c r="B95" s="13" t="s">
        <v>227</v>
      </c>
      <c r="C95" s="13" t="s">
        <v>228</v>
      </c>
      <c r="D95" s="13" t="s">
        <v>47</v>
      </c>
      <c r="E95" s="13">
        <v>13200</v>
      </c>
      <c r="F95" s="13" t="s">
        <v>48</v>
      </c>
      <c r="G95" s="13" t="s">
        <v>49</v>
      </c>
      <c r="I95" s="13" t="s">
        <v>229</v>
      </c>
      <c r="J95" s="13">
        <v>35</v>
      </c>
      <c r="K95" s="13" t="s">
        <v>230</v>
      </c>
      <c r="L95" s="13" t="s">
        <v>260</v>
      </c>
      <c r="M95" s="14">
        <v>861.4</v>
      </c>
      <c r="N95" s="19"/>
      <c r="P95" s="20">
        <f t="shared" si="11"/>
        <v>861.4</v>
      </c>
      <c r="Q95" s="13">
        <f>VLOOKUP(A95,Resturlaub!Urlaub,4,FALSE)</f>
        <v>3</v>
      </c>
      <c r="R95" s="20">
        <f t="shared" si="12"/>
        <v>39.6</v>
      </c>
      <c r="S95" s="20">
        <f t="shared" si="13"/>
        <v>118.8</v>
      </c>
      <c r="T95" s="13">
        <f t="shared" si="17"/>
        <v>90.94</v>
      </c>
      <c r="U95" s="20">
        <f t="shared" si="14"/>
        <v>5.66</v>
      </c>
      <c r="V95" s="20">
        <f t="shared" si="15"/>
        <v>514.72</v>
      </c>
      <c r="W95" s="21">
        <f t="shared" si="16"/>
        <v>633.52</v>
      </c>
      <c r="X95" s="20">
        <f>ROUND(IF(VLOOKUP(A95,Gesamtbrutto!Jahresbrutto,4,FALSE)+Rückstellung&lt;BBGW1,Rückstellung*KVPV_AG,IF(VLOOKUP(A95,Gesamtbrutto!Jahresbrutto,4,FALSE)&lt;BBGW1,(BBGW1-VLOOKUP(A95,Gesamtbrutto!Jahresbrutto,4,FALSE))*KVPV_AG,0))+IF(VLOOKUP(A95,Gesamtbrutto!Jahresbrutto,4,FALSE)+Rückstellung&lt;BBGW2,Rückstellung*(RVAV_AG+Insolv),IF(VLOOKUP(A95,Gesamtbrutto!Jahresbrutto,4,FALSE)&lt;BBGW2,(BBGW2-VLOOKUP(A95,Gesamtbrutto!Jahresbrutto,4,FALSE))*(RVAV_AG+Insolv),0)),2)</f>
        <v>124.26</v>
      </c>
      <c r="Y95" s="20">
        <f t="shared" si="18"/>
        <v>757.78</v>
      </c>
    </row>
    <row r="96" spans="1:25" x14ac:dyDescent="0.25">
      <c r="A96" s="13">
        <v>2449</v>
      </c>
      <c r="B96" s="13" t="s">
        <v>232</v>
      </c>
      <c r="C96" s="13" t="s">
        <v>233</v>
      </c>
      <c r="D96" s="13" t="s">
        <v>166</v>
      </c>
      <c r="E96" s="13">
        <v>26000</v>
      </c>
      <c r="F96" s="13" t="s">
        <v>167</v>
      </c>
      <c r="G96" s="13" t="s">
        <v>168</v>
      </c>
      <c r="I96" s="13" t="s">
        <v>20</v>
      </c>
      <c r="J96" s="13">
        <v>35</v>
      </c>
      <c r="K96" s="13" t="s">
        <v>85</v>
      </c>
      <c r="L96" s="13" t="s">
        <v>103</v>
      </c>
      <c r="M96" s="14">
        <v>5256.5</v>
      </c>
      <c r="N96" s="19">
        <v>10</v>
      </c>
      <c r="P96" s="20">
        <f t="shared" si="11"/>
        <v>5782.15</v>
      </c>
      <c r="Q96" s="13">
        <f>VLOOKUP(A96,Resturlaub!Urlaub,4,FALSE)</f>
        <v>9</v>
      </c>
      <c r="R96" s="20">
        <f t="shared" si="12"/>
        <v>265.85000000000002</v>
      </c>
      <c r="S96" s="20">
        <f t="shared" si="13"/>
        <v>2392.65</v>
      </c>
      <c r="T96" s="13">
        <f t="shared" si="17"/>
        <v>49.35</v>
      </c>
      <c r="U96" s="20">
        <f t="shared" si="14"/>
        <v>37.979999999999997</v>
      </c>
      <c r="V96" s="20">
        <f t="shared" si="15"/>
        <v>1874.31</v>
      </c>
      <c r="W96" s="21">
        <f t="shared" si="16"/>
        <v>4266.96</v>
      </c>
      <c r="X96" s="20">
        <f>ROUND(IF(VLOOKUP(A96,Gesamtbrutto!Jahresbrutto,4,FALSE)+Rückstellung&lt;BBGW1,Rückstellung*KVPV_AG,IF(VLOOKUP(A96,Gesamtbrutto!Jahresbrutto,4,FALSE)&lt;BBGW1,(BBGW1-VLOOKUP(A96,Gesamtbrutto!Jahresbrutto,4,FALSE))*KVPV_AG,0))+IF(VLOOKUP(A96,Gesamtbrutto!Jahresbrutto,4,FALSE)+Rückstellung&lt;BBGW2,Rückstellung*(RVAV_AG+Insolv),IF(VLOOKUP(A96,Gesamtbrutto!Jahresbrutto,4,FALSE)&lt;BBGW2,(BBGW2-VLOOKUP(A96,Gesamtbrutto!Jahresbrutto,4,FALSE))*(RVAV_AG+Insolv),0)),2)</f>
        <v>0</v>
      </c>
      <c r="Y96" s="20">
        <f t="shared" si="18"/>
        <v>4266.96</v>
      </c>
    </row>
    <row r="97" spans="1:25" x14ac:dyDescent="0.25">
      <c r="A97" s="13">
        <v>2452</v>
      </c>
      <c r="B97" s="13" t="s">
        <v>234</v>
      </c>
      <c r="C97" s="13" t="s">
        <v>235</v>
      </c>
      <c r="D97" s="13" t="s">
        <v>175</v>
      </c>
      <c r="E97" s="13">
        <v>41000</v>
      </c>
      <c r="F97" s="13" t="s">
        <v>176</v>
      </c>
      <c r="G97" s="13" t="s">
        <v>177</v>
      </c>
      <c r="I97" s="13" t="s">
        <v>20</v>
      </c>
      <c r="J97" s="13">
        <v>40</v>
      </c>
      <c r="K97" s="13" t="s">
        <v>77</v>
      </c>
      <c r="L97" s="13" t="s">
        <v>22</v>
      </c>
      <c r="M97" s="14">
        <v>2224</v>
      </c>
      <c r="N97" s="19">
        <v>10</v>
      </c>
      <c r="P97" s="20">
        <f t="shared" si="11"/>
        <v>2795.89</v>
      </c>
      <c r="Q97" s="13">
        <f>VLOOKUP(A97,Resturlaub!Urlaub,4,FALSE)</f>
        <v>0</v>
      </c>
      <c r="R97" s="20">
        <f t="shared" si="12"/>
        <v>128.55000000000001</v>
      </c>
      <c r="S97" s="20">
        <f t="shared" si="13"/>
        <v>0</v>
      </c>
      <c r="T97" s="13">
        <f t="shared" si="17"/>
        <v>36.53</v>
      </c>
      <c r="U97" s="20">
        <f t="shared" si="14"/>
        <v>16.07</v>
      </c>
      <c r="V97" s="20">
        <f t="shared" si="15"/>
        <v>587.04</v>
      </c>
      <c r="W97" s="21">
        <f t="shared" si="16"/>
        <v>587.04</v>
      </c>
      <c r="X97" s="20">
        <f>ROUND(IF(VLOOKUP(A97,Gesamtbrutto!Jahresbrutto,4,FALSE)+Rückstellung&lt;BBGW1,Rückstellung*KVPV_AG,IF(VLOOKUP(A97,Gesamtbrutto!Jahresbrutto,4,FALSE)&lt;BBGW1,(BBGW1-VLOOKUP(A97,Gesamtbrutto!Jahresbrutto,4,FALSE))*KVPV_AG,0))+IF(VLOOKUP(A97,Gesamtbrutto!Jahresbrutto,4,FALSE)+Rückstellung&lt;BBGW2,Rückstellung*(RVAV_AG+Insolv),IF(VLOOKUP(A97,Gesamtbrutto!Jahresbrutto,4,FALSE)&lt;BBGW2,(BBGW2-VLOOKUP(A97,Gesamtbrutto!Jahresbrutto,4,FALSE))*(RVAV_AG+Insolv),0)),2)</f>
        <v>115.15</v>
      </c>
      <c r="Y97" s="20">
        <f t="shared" si="18"/>
        <v>702.19</v>
      </c>
    </row>
    <row r="98" spans="1:25" x14ac:dyDescent="0.25">
      <c r="A98" s="13">
        <v>2461</v>
      </c>
      <c r="B98" s="13" t="s">
        <v>236</v>
      </c>
      <c r="C98" s="13" t="s">
        <v>237</v>
      </c>
      <c r="D98" s="13" t="s">
        <v>96</v>
      </c>
      <c r="E98" s="13">
        <v>48000</v>
      </c>
      <c r="F98" s="13" t="s">
        <v>97</v>
      </c>
      <c r="G98" s="13" t="s">
        <v>105</v>
      </c>
      <c r="I98" s="13" t="s">
        <v>20</v>
      </c>
      <c r="J98" s="13">
        <v>35</v>
      </c>
      <c r="K98" s="13" t="s">
        <v>74</v>
      </c>
      <c r="L98" s="13" t="s">
        <v>22</v>
      </c>
      <c r="M98" s="14">
        <v>2042</v>
      </c>
      <c r="N98" s="19">
        <v>10</v>
      </c>
      <c r="O98" s="13">
        <v>66</v>
      </c>
      <c r="P98" s="20">
        <f t="shared" si="11"/>
        <v>2312.1999999999998</v>
      </c>
      <c r="Q98" s="13">
        <f>VLOOKUP(A98,Resturlaub!Urlaub,4,FALSE)</f>
        <v>7</v>
      </c>
      <c r="R98" s="20">
        <f t="shared" si="12"/>
        <v>106.31</v>
      </c>
      <c r="S98" s="20">
        <f t="shared" si="13"/>
        <v>744.17</v>
      </c>
      <c r="T98" s="13">
        <f t="shared" si="17"/>
        <v>89.93</v>
      </c>
      <c r="U98" s="20">
        <f t="shared" si="14"/>
        <v>15.19</v>
      </c>
      <c r="V98" s="20">
        <f t="shared" si="15"/>
        <v>1366.04</v>
      </c>
      <c r="W98" s="21">
        <f t="shared" si="16"/>
        <v>2110.21</v>
      </c>
      <c r="X98" s="20">
        <f>ROUND(IF(VLOOKUP(A98,Gesamtbrutto!Jahresbrutto,4,FALSE)+Rückstellung&lt;BBGW1,Rückstellung*KVPV_AG,IF(VLOOKUP(A98,Gesamtbrutto!Jahresbrutto,4,FALSE)&lt;BBGW1,(BBGW1-VLOOKUP(A98,Gesamtbrutto!Jahresbrutto,4,FALSE))*KVPV_AG,0))+IF(VLOOKUP(A98,Gesamtbrutto!Jahresbrutto,4,FALSE)+Rückstellung&lt;BBGW2,Rückstellung*(RVAV_AG+Insolv),IF(VLOOKUP(A98,Gesamtbrutto!Jahresbrutto,4,FALSE)&lt;BBGW2,(BBGW2-VLOOKUP(A98,Gesamtbrutto!Jahresbrutto,4,FALSE))*(RVAV_AG+Insolv),0)),2)</f>
        <v>413.92</v>
      </c>
      <c r="Y98" s="20">
        <f t="shared" si="18"/>
        <v>2524.13</v>
      </c>
    </row>
    <row r="99" spans="1:25" x14ac:dyDescent="0.25">
      <c r="A99" s="13">
        <v>2462</v>
      </c>
      <c r="B99" s="13" t="s">
        <v>238</v>
      </c>
      <c r="C99" s="13" t="s">
        <v>239</v>
      </c>
      <c r="D99" s="13" t="s">
        <v>175</v>
      </c>
      <c r="E99" s="13">
        <v>41000</v>
      </c>
      <c r="F99" s="13" t="s">
        <v>176</v>
      </c>
      <c r="G99" s="13" t="s">
        <v>177</v>
      </c>
      <c r="I99" s="13" t="s">
        <v>20</v>
      </c>
      <c r="J99" s="13">
        <v>35</v>
      </c>
      <c r="K99" s="13" t="s">
        <v>74</v>
      </c>
      <c r="L99" s="13" t="s">
        <v>22</v>
      </c>
      <c r="M99" s="14">
        <v>2042</v>
      </c>
      <c r="N99" s="19">
        <v>10</v>
      </c>
      <c r="O99" s="13">
        <v>199</v>
      </c>
      <c r="P99" s="20">
        <f t="shared" si="11"/>
        <v>2445.1999999999998</v>
      </c>
      <c r="Q99" s="13">
        <f>VLOOKUP(A99,Resturlaub!Urlaub,4,FALSE)</f>
        <v>7</v>
      </c>
      <c r="R99" s="20">
        <f t="shared" si="12"/>
        <v>112.42</v>
      </c>
      <c r="S99" s="20">
        <f t="shared" si="13"/>
        <v>786.94</v>
      </c>
      <c r="T99" s="13">
        <f t="shared" si="17"/>
        <v>67.34</v>
      </c>
      <c r="U99" s="20">
        <f t="shared" si="14"/>
        <v>16.059999999999999</v>
      </c>
      <c r="V99" s="20">
        <f t="shared" si="15"/>
        <v>1081.48</v>
      </c>
      <c r="W99" s="21">
        <f t="shared" si="16"/>
        <v>1868.42</v>
      </c>
      <c r="X99" s="20">
        <f>ROUND(IF(VLOOKUP(A99,Gesamtbrutto!Jahresbrutto,4,FALSE)+Rückstellung&lt;BBGW1,Rückstellung*KVPV_AG,IF(VLOOKUP(A99,Gesamtbrutto!Jahresbrutto,4,FALSE)&lt;BBGW1,(BBGW1-VLOOKUP(A99,Gesamtbrutto!Jahresbrutto,4,FALSE))*KVPV_AG,0))+IF(VLOOKUP(A99,Gesamtbrutto!Jahresbrutto,4,FALSE)+Rückstellung&lt;BBGW2,Rückstellung*(RVAV_AG+Insolv),IF(VLOOKUP(A99,Gesamtbrutto!Jahresbrutto,4,FALSE)&lt;BBGW2,(BBGW2-VLOOKUP(A99,Gesamtbrutto!Jahresbrutto,4,FALSE))*(RVAV_AG+Insolv),0)),2)</f>
        <v>366.49</v>
      </c>
      <c r="Y99" s="20">
        <f t="shared" si="18"/>
        <v>2234.91</v>
      </c>
    </row>
    <row r="100" spans="1:25" x14ac:dyDescent="0.25">
      <c r="A100" s="13">
        <v>2477</v>
      </c>
      <c r="B100" s="13" t="s">
        <v>240</v>
      </c>
      <c r="C100" s="13" t="s">
        <v>241</v>
      </c>
      <c r="D100" s="13" t="s">
        <v>166</v>
      </c>
      <c r="E100" s="13">
        <v>26000</v>
      </c>
      <c r="F100" s="13" t="s">
        <v>167</v>
      </c>
      <c r="G100" s="13" t="s">
        <v>168</v>
      </c>
      <c r="I100" s="13" t="s">
        <v>20</v>
      </c>
      <c r="J100" s="13">
        <v>35</v>
      </c>
      <c r="K100" s="13" t="s">
        <v>28</v>
      </c>
      <c r="L100" s="13" t="s">
        <v>22</v>
      </c>
      <c r="M100" s="14">
        <v>2167.5</v>
      </c>
      <c r="N100" s="19">
        <v>12</v>
      </c>
      <c r="O100" s="13">
        <v>189</v>
      </c>
      <c r="P100" s="20">
        <f t="shared" si="11"/>
        <v>2616.6</v>
      </c>
      <c r="Q100" s="13">
        <f>VLOOKUP(A100,Resturlaub!Urlaub,4,FALSE)</f>
        <v>7</v>
      </c>
      <c r="R100" s="20">
        <f t="shared" si="12"/>
        <v>120.3</v>
      </c>
      <c r="S100" s="20">
        <f t="shared" si="13"/>
        <v>842.1</v>
      </c>
      <c r="T100" s="13">
        <f t="shared" si="17"/>
        <v>78.819999999999993</v>
      </c>
      <c r="U100" s="20">
        <f t="shared" si="14"/>
        <v>17.190000000000001</v>
      </c>
      <c r="V100" s="20">
        <f t="shared" si="15"/>
        <v>1354.92</v>
      </c>
      <c r="W100" s="21">
        <f t="shared" si="16"/>
        <v>2197.02</v>
      </c>
      <c r="X100" s="20">
        <f>ROUND(IF(VLOOKUP(A100,Gesamtbrutto!Jahresbrutto,4,FALSE)+Rückstellung&lt;BBGW1,Rückstellung*KVPV_AG,IF(VLOOKUP(A100,Gesamtbrutto!Jahresbrutto,4,FALSE)&lt;BBGW1,(BBGW1-VLOOKUP(A100,Gesamtbrutto!Jahresbrutto,4,FALSE))*KVPV_AG,0))+IF(VLOOKUP(A100,Gesamtbrutto!Jahresbrutto,4,FALSE)+Rückstellung&lt;BBGW2,Rückstellung*(RVAV_AG+Insolv),IF(VLOOKUP(A100,Gesamtbrutto!Jahresbrutto,4,FALSE)&lt;BBGW2,(BBGW2-VLOOKUP(A100,Gesamtbrutto!Jahresbrutto,4,FALSE))*(RVAV_AG+Insolv),0)),2)</f>
        <v>430.95</v>
      </c>
      <c r="Y100" s="20">
        <f t="shared" si="18"/>
        <v>2627.97</v>
      </c>
    </row>
    <row r="101" spans="1:25" x14ac:dyDescent="0.25">
      <c r="A101" s="13">
        <v>2492</v>
      </c>
      <c r="B101" s="13" t="s">
        <v>60</v>
      </c>
      <c r="C101" s="13" t="s">
        <v>241</v>
      </c>
      <c r="D101" s="13" t="s">
        <v>175</v>
      </c>
      <c r="E101" s="13">
        <v>41000</v>
      </c>
      <c r="F101" s="13" t="s">
        <v>176</v>
      </c>
      <c r="G101" s="13" t="s">
        <v>177</v>
      </c>
      <c r="I101" s="13" t="s">
        <v>20</v>
      </c>
      <c r="J101" s="13">
        <v>35</v>
      </c>
      <c r="K101" s="13" t="s">
        <v>102</v>
      </c>
      <c r="L101" s="13" t="s">
        <v>103</v>
      </c>
      <c r="M101" s="14">
        <v>4353.5</v>
      </c>
      <c r="N101" s="19">
        <v>10</v>
      </c>
      <c r="O101" s="14"/>
      <c r="P101" s="20">
        <f t="shared" ref="P101:P132" si="19">ROUND(IF(Tariftyp="AT",Grundentgelt,Grundentgelt*(1+LZProzent/100)*IRWAZ/35+FWZ),2)</f>
        <v>4788.8500000000004</v>
      </c>
      <c r="Q101" s="13">
        <f>VLOOKUP(A101,Resturlaub!Urlaub,4,FALSE)</f>
        <v>2</v>
      </c>
      <c r="R101" s="20">
        <f t="shared" si="12"/>
        <v>220.18</v>
      </c>
      <c r="S101" s="20">
        <f t="shared" si="13"/>
        <v>440.36</v>
      </c>
      <c r="T101" s="13">
        <f t="shared" si="17"/>
        <v>0</v>
      </c>
      <c r="U101" s="20">
        <f t="shared" si="14"/>
        <v>31.45</v>
      </c>
      <c r="V101" s="20">
        <f t="shared" si="15"/>
        <v>0</v>
      </c>
      <c r="W101" s="21">
        <f t="shared" si="16"/>
        <v>440.36</v>
      </c>
      <c r="X101" s="20">
        <f>ROUND(IF(VLOOKUP(A101,Gesamtbrutto!Jahresbrutto,4,FALSE)+Rückstellung&lt;BBGW1,Rückstellung*KVPV_AG,IF(VLOOKUP(A101,Gesamtbrutto!Jahresbrutto,4,FALSE)&lt;BBGW1,(BBGW1-VLOOKUP(A101,Gesamtbrutto!Jahresbrutto,4,FALSE))*KVPV_AG,0))+IF(VLOOKUP(A101,Gesamtbrutto!Jahresbrutto,4,FALSE)+Rückstellung&lt;BBGW2,Rückstellung*(RVAV_AG+Insolv),IF(VLOOKUP(A101,Gesamtbrutto!Jahresbrutto,4,FALSE)&lt;BBGW2,(BBGW2-VLOOKUP(A101,Gesamtbrutto!Jahresbrutto,4,FALSE))*(RVAV_AG+Insolv),0)),2)</f>
        <v>49.94</v>
      </c>
      <c r="Y101" s="20">
        <f t="shared" si="18"/>
        <v>490.3</v>
      </c>
    </row>
    <row r="102" spans="1:25" x14ac:dyDescent="0.25">
      <c r="A102" s="13">
        <v>2506</v>
      </c>
      <c r="B102" s="13" t="s">
        <v>52</v>
      </c>
      <c r="C102" s="13" t="s">
        <v>242</v>
      </c>
      <c r="D102" s="13" t="s">
        <v>175</v>
      </c>
      <c r="E102" s="13">
        <v>41000</v>
      </c>
      <c r="F102" s="13" t="s">
        <v>176</v>
      </c>
      <c r="G102" s="13" t="s">
        <v>177</v>
      </c>
      <c r="I102" s="13" t="s">
        <v>20</v>
      </c>
      <c r="J102" s="13">
        <v>35</v>
      </c>
      <c r="K102" s="13" t="s">
        <v>70</v>
      </c>
      <c r="L102" s="13" t="s">
        <v>22</v>
      </c>
      <c r="M102" s="14">
        <v>3213.5</v>
      </c>
      <c r="N102" s="19">
        <v>8</v>
      </c>
      <c r="O102" s="14"/>
      <c r="P102" s="20">
        <f t="shared" si="19"/>
        <v>3470.58</v>
      </c>
      <c r="Q102" s="13">
        <f>VLOOKUP(A102,Resturlaub!Urlaub,4,FALSE)</f>
        <v>10</v>
      </c>
      <c r="R102" s="20">
        <f t="shared" si="12"/>
        <v>159.57</v>
      </c>
      <c r="S102" s="20">
        <f t="shared" si="13"/>
        <v>1595.7</v>
      </c>
      <c r="T102" s="13">
        <f t="shared" si="17"/>
        <v>57.58</v>
      </c>
      <c r="U102" s="20">
        <f t="shared" si="14"/>
        <v>22.8</v>
      </c>
      <c r="V102" s="20">
        <f t="shared" si="15"/>
        <v>1312.82</v>
      </c>
      <c r="W102" s="21">
        <f t="shared" si="16"/>
        <v>2908.52</v>
      </c>
      <c r="X102" s="20">
        <f>ROUND(IF(VLOOKUP(A102,Gesamtbrutto!Jahresbrutto,4,FALSE)+Rückstellung&lt;BBGW1,Rückstellung*KVPV_AG,IF(VLOOKUP(A102,Gesamtbrutto!Jahresbrutto,4,FALSE)&lt;BBGW1,(BBGW1-VLOOKUP(A102,Gesamtbrutto!Jahresbrutto,4,FALSE))*KVPV_AG,0))+IF(VLOOKUP(A102,Gesamtbrutto!Jahresbrutto,4,FALSE)+Rückstellung&lt;BBGW2,Rückstellung*(RVAV_AG+Insolv),IF(VLOOKUP(A102,Gesamtbrutto!Jahresbrutto,4,FALSE)&lt;BBGW2,(BBGW2-VLOOKUP(A102,Gesamtbrutto!Jahresbrutto,4,FALSE))*(RVAV_AG+Insolv),0)),2)</f>
        <v>570.51</v>
      </c>
      <c r="Y102" s="20">
        <f t="shared" si="18"/>
        <v>3479.03</v>
      </c>
    </row>
    <row r="103" spans="1:25" x14ac:dyDescent="0.25">
      <c r="A103" s="13">
        <v>2522</v>
      </c>
      <c r="B103" s="13" t="s">
        <v>243</v>
      </c>
      <c r="C103" s="13" t="s">
        <v>244</v>
      </c>
      <c r="D103" s="13" t="s">
        <v>166</v>
      </c>
      <c r="E103" s="13">
        <v>26000</v>
      </c>
      <c r="F103" s="13" t="s">
        <v>167</v>
      </c>
      <c r="G103" s="13" t="s">
        <v>168</v>
      </c>
      <c r="I103" s="13" t="s">
        <v>20</v>
      </c>
      <c r="J103" s="13">
        <v>35</v>
      </c>
      <c r="K103" s="13" t="s">
        <v>70</v>
      </c>
      <c r="L103" s="13" t="s">
        <v>22</v>
      </c>
      <c r="M103" s="14">
        <v>3213.5</v>
      </c>
      <c r="N103" s="19">
        <v>8</v>
      </c>
      <c r="P103" s="20">
        <f t="shared" si="19"/>
        <v>3470.58</v>
      </c>
      <c r="Q103" s="13">
        <f>VLOOKUP(A103,Resturlaub!Urlaub,4,FALSE)</f>
        <v>3</v>
      </c>
      <c r="R103" s="20">
        <f t="shared" si="12"/>
        <v>159.57</v>
      </c>
      <c r="S103" s="20">
        <f t="shared" si="13"/>
        <v>478.71</v>
      </c>
      <c r="T103" s="13">
        <f t="shared" si="17"/>
        <v>0</v>
      </c>
      <c r="U103" s="20">
        <f t="shared" si="14"/>
        <v>22.8</v>
      </c>
      <c r="V103" s="20">
        <f t="shared" si="15"/>
        <v>0</v>
      </c>
      <c r="W103" s="21">
        <f t="shared" si="16"/>
        <v>478.71</v>
      </c>
      <c r="X103" s="20">
        <f>ROUND(IF(VLOOKUP(A103,Gesamtbrutto!Jahresbrutto,4,FALSE)+Rückstellung&lt;BBGW1,Rückstellung*KVPV_AG,IF(VLOOKUP(A103,Gesamtbrutto!Jahresbrutto,4,FALSE)&lt;BBGW1,(BBGW1-VLOOKUP(A103,Gesamtbrutto!Jahresbrutto,4,FALSE))*KVPV_AG,0))+IF(VLOOKUP(A103,Gesamtbrutto!Jahresbrutto,4,FALSE)+Rückstellung&lt;BBGW2,Rückstellung*(RVAV_AG+Insolv),IF(VLOOKUP(A103,Gesamtbrutto!Jahresbrutto,4,FALSE)&lt;BBGW2,(BBGW2-VLOOKUP(A103,Gesamtbrutto!Jahresbrutto,4,FALSE))*(RVAV_AG+Insolv),0)),2)</f>
        <v>93.9</v>
      </c>
      <c r="Y103" s="20">
        <f t="shared" si="18"/>
        <v>572.61</v>
      </c>
    </row>
    <row r="104" spans="1:25" x14ac:dyDescent="0.25">
      <c r="A104" s="13">
        <v>2528</v>
      </c>
      <c r="B104" s="13" t="s">
        <v>58</v>
      </c>
      <c r="C104" s="13" t="s">
        <v>245</v>
      </c>
      <c r="D104" s="13" t="s">
        <v>175</v>
      </c>
      <c r="E104" s="13">
        <v>41000</v>
      </c>
      <c r="F104" s="13" t="s">
        <v>176</v>
      </c>
      <c r="G104" s="13" t="s">
        <v>177</v>
      </c>
      <c r="I104" s="13" t="s">
        <v>20</v>
      </c>
      <c r="J104" s="13">
        <v>40</v>
      </c>
      <c r="K104" s="13" t="s">
        <v>118</v>
      </c>
      <c r="L104" s="13" t="s">
        <v>22</v>
      </c>
      <c r="M104" s="14">
        <v>2066.5</v>
      </c>
      <c r="N104" s="19">
        <v>8</v>
      </c>
      <c r="O104" s="14"/>
      <c r="P104" s="20">
        <f t="shared" si="19"/>
        <v>2550.65</v>
      </c>
      <c r="Q104" s="13">
        <f>VLOOKUP(A104,Resturlaub!Urlaub,4,FALSE)</f>
        <v>2</v>
      </c>
      <c r="R104" s="20">
        <f t="shared" si="12"/>
        <v>117.27</v>
      </c>
      <c r="S104" s="20">
        <f t="shared" si="13"/>
        <v>234.54</v>
      </c>
      <c r="T104" s="13">
        <f t="shared" si="17"/>
        <v>0</v>
      </c>
      <c r="U104" s="20">
        <f t="shared" si="14"/>
        <v>14.66</v>
      </c>
      <c r="V104" s="20">
        <f t="shared" si="15"/>
        <v>0</v>
      </c>
      <c r="W104" s="21">
        <f t="shared" si="16"/>
        <v>234.54</v>
      </c>
      <c r="X104" s="20">
        <f>ROUND(IF(VLOOKUP(A104,Gesamtbrutto!Jahresbrutto,4,FALSE)+Rückstellung&lt;BBGW1,Rückstellung*KVPV_AG,IF(VLOOKUP(A104,Gesamtbrutto!Jahresbrutto,4,FALSE)&lt;BBGW1,(BBGW1-VLOOKUP(A104,Gesamtbrutto!Jahresbrutto,4,FALSE))*KVPV_AG,0))+IF(VLOOKUP(A104,Gesamtbrutto!Jahresbrutto,4,FALSE)+Rückstellung&lt;BBGW2,Rückstellung*(RVAV_AG+Insolv),IF(VLOOKUP(A104,Gesamtbrutto!Jahresbrutto,4,FALSE)&lt;BBGW2,(BBGW2-VLOOKUP(A104,Gesamtbrutto!Jahresbrutto,4,FALSE))*(RVAV_AG+Insolv),0)),2)</f>
        <v>46.01</v>
      </c>
      <c r="Y104" s="20">
        <f t="shared" si="18"/>
        <v>280.55</v>
      </c>
    </row>
    <row r="105" spans="1:25" x14ac:dyDescent="0.25">
      <c r="A105" s="13">
        <v>2531</v>
      </c>
      <c r="B105" s="13" t="s">
        <v>23</v>
      </c>
      <c r="C105" s="13" t="s">
        <v>246</v>
      </c>
      <c r="D105" s="13" t="s">
        <v>47</v>
      </c>
      <c r="E105" s="13">
        <v>13200</v>
      </c>
      <c r="F105" s="13" t="s">
        <v>48</v>
      </c>
      <c r="G105" s="13" t="s">
        <v>49</v>
      </c>
      <c r="I105" s="13" t="s">
        <v>20</v>
      </c>
      <c r="J105" s="13">
        <v>35</v>
      </c>
      <c r="K105" s="13" t="s">
        <v>28</v>
      </c>
      <c r="L105" s="13" t="s">
        <v>22</v>
      </c>
      <c r="M105" s="14">
        <v>2167.5</v>
      </c>
      <c r="N105" s="19">
        <v>11</v>
      </c>
      <c r="O105" s="13">
        <v>170</v>
      </c>
      <c r="P105" s="20">
        <f t="shared" si="19"/>
        <v>2575.9299999999998</v>
      </c>
      <c r="Q105" s="13">
        <f>VLOOKUP(A105,Resturlaub!Urlaub,4,FALSE)</f>
        <v>5</v>
      </c>
      <c r="R105" s="20">
        <f t="shared" si="12"/>
        <v>118.43</v>
      </c>
      <c r="S105" s="20">
        <f t="shared" si="13"/>
        <v>592.15</v>
      </c>
      <c r="T105" s="13">
        <f t="shared" si="17"/>
        <v>79.86</v>
      </c>
      <c r="U105" s="20">
        <f t="shared" si="14"/>
        <v>16.920000000000002</v>
      </c>
      <c r="V105" s="21">
        <f t="shared" si="15"/>
        <v>1351.23</v>
      </c>
      <c r="W105" s="21">
        <f t="shared" si="16"/>
        <v>1943.38</v>
      </c>
      <c r="X105" s="20">
        <f>ROUND(IF(VLOOKUP(A105,Gesamtbrutto!Jahresbrutto,4,FALSE)+Rückstellung&lt;BBGW1,Rückstellung*KVPV_AG,IF(VLOOKUP(A105,Gesamtbrutto!Jahresbrutto,4,FALSE)&lt;BBGW1,(BBGW1-VLOOKUP(A105,Gesamtbrutto!Jahresbrutto,4,FALSE))*KVPV_AG,0))+IF(VLOOKUP(A105,Gesamtbrutto!Jahresbrutto,4,FALSE)+Rückstellung&lt;BBGW2,Rückstellung*(RVAV_AG+Insolv),IF(VLOOKUP(A105,Gesamtbrutto!Jahresbrutto,4,FALSE)&lt;BBGW2,(BBGW2-VLOOKUP(A105,Gesamtbrutto!Jahresbrutto,4,FALSE))*(RVAV_AG+Insolv),0)),2)</f>
        <v>381.19</v>
      </c>
      <c r="Y105" s="20">
        <f t="shared" si="18"/>
        <v>2324.5700000000002</v>
      </c>
    </row>
    <row r="106" spans="1:25" x14ac:dyDescent="0.25">
      <c r="A106" s="13">
        <v>2532</v>
      </c>
      <c r="B106" s="13" t="s">
        <v>247</v>
      </c>
      <c r="C106" s="13" t="s">
        <v>248</v>
      </c>
      <c r="D106" s="13" t="s">
        <v>166</v>
      </c>
      <c r="E106" s="13">
        <v>26000</v>
      </c>
      <c r="F106" s="13" t="s">
        <v>167</v>
      </c>
      <c r="G106" s="13" t="s">
        <v>168</v>
      </c>
      <c r="I106" s="13" t="s">
        <v>20</v>
      </c>
      <c r="J106" s="13">
        <v>35</v>
      </c>
      <c r="K106" s="13" t="s">
        <v>123</v>
      </c>
      <c r="L106" s="13" t="s">
        <v>22</v>
      </c>
      <c r="M106" s="14">
        <v>2866.5</v>
      </c>
      <c r="N106" s="19">
        <v>8</v>
      </c>
      <c r="P106" s="20">
        <f t="shared" si="19"/>
        <v>3095.82</v>
      </c>
      <c r="Q106" s="13">
        <f>VLOOKUP(A106,Resturlaub!Urlaub,4,FALSE)</f>
        <v>6</v>
      </c>
      <c r="R106" s="20">
        <f t="shared" si="12"/>
        <v>142.34</v>
      </c>
      <c r="S106" s="20">
        <f t="shared" si="13"/>
        <v>854.04</v>
      </c>
      <c r="T106" s="13">
        <f t="shared" si="17"/>
        <v>90.11</v>
      </c>
      <c r="U106" s="20">
        <f t="shared" si="14"/>
        <v>20.329999999999998</v>
      </c>
      <c r="V106" s="22">
        <f t="shared" si="15"/>
        <v>1831.94</v>
      </c>
      <c r="W106" s="21">
        <f t="shared" si="16"/>
        <v>2685.98</v>
      </c>
      <c r="X106" s="20">
        <f>ROUND(IF(VLOOKUP(A106,Gesamtbrutto!Jahresbrutto,4,FALSE)+Rückstellung&lt;BBGW1,Rückstellung*KVPV_AG,IF(VLOOKUP(A106,Gesamtbrutto!Jahresbrutto,4,FALSE)&lt;BBGW1,(BBGW1-VLOOKUP(A106,Gesamtbrutto!Jahresbrutto,4,FALSE))*KVPV_AG,0))+IF(VLOOKUP(A106,Gesamtbrutto!Jahresbrutto,4,FALSE)+Rückstellung&lt;BBGW2,Rückstellung*(RVAV_AG+Insolv),IF(VLOOKUP(A106,Gesamtbrutto!Jahresbrutto,4,FALSE)&lt;BBGW2,(BBGW2-VLOOKUP(A106,Gesamtbrutto!Jahresbrutto,4,FALSE))*(RVAV_AG+Insolv),0)),2)</f>
        <v>526.85</v>
      </c>
      <c r="Y106" s="20">
        <f t="shared" si="18"/>
        <v>3212.83</v>
      </c>
    </row>
    <row r="107" spans="1:25" x14ac:dyDescent="0.25">
      <c r="A107" s="13">
        <v>2535</v>
      </c>
      <c r="B107" s="13" t="s">
        <v>249</v>
      </c>
      <c r="C107" s="13" t="s">
        <v>250</v>
      </c>
      <c r="D107" s="13" t="s">
        <v>175</v>
      </c>
      <c r="E107" s="13">
        <v>41000</v>
      </c>
      <c r="F107" s="13" t="s">
        <v>176</v>
      </c>
      <c r="G107" s="13" t="s">
        <v>177</v>
      </c>
      <c r="I107" s="13" t="s">
        <v>20</v>
      </c>
      <c r="J107" s="13">
        <v>35</v>
      </c>
      <c r="K107" s="13" t="s">
        <v>74</v>
      </c>
      <c r="L107" s="13" t="s">
        <v>22</v>
      </c>
      <c r="M107" s="14">
        <v>2042</v>
      </c>
      <c r="N107" s="19">
        <v>10</v>
      </c>
      <c r="O107" s="13">
        <v>164</v>
      </c>
      <c r="P107" s="20">
        <f t="shared" si="19"/>
        <v>2410.1999999999998</v>
      </c>
      <c r="Q107" s="13">
        <f>VLOOKUP(A107,Resturlaub!Urlaub,4,FALSE)</f>
        <v>10</v>
      </c>
      <c r="R107" s="20">
        <f t="shared" si="12"/>
        <v>110.81</v>
      </c>
      <c r="S107" s="20">
        <f t="shared" si="13"/>
        <v>1108.0999999999999</v>
      </c>
      <c r="T107" s="13">
        <f t="shared" si="17"/>
        <v>28.14</v>
      </c>
      <c r="U107" s="20">
        <f t="shared" si="14"/>
        <v>15.83</v>
      </c>
      <c r="V107" s="20">
        <f t="shared" si="15"/>
        <v>445.46</v>
      </c>
      <c r="W107" s="21">
        <f t="shared" si="16"/>
        <v>1553.56</v>
      </c>
      <c r="X107" s="20">
        <f>ROUND(IF(VLOOKUP(A107,Gesamtbrutto!Jahresbrutto,4,FALSE)+Rückstellung&lt;BBGW1,Rückstellung*KVPV_AG,IF(VLOOKUP(A107,Gesamtbrutto!Jahresbrutto,4,FALSE)&lt;BBGW1,(BBGW1-VLOOKUP(A107,Gesamtbrutto!Jahresbrutto,4,FALSE))*KVPV_AG,0))+IF(VLOOKUP(A107,Gesamtbrutto!Jahresbrutto,4,FALSE)+Rückstellung&lt;BBGW2,Rückstellung*(RVAV_AG+Insolv),IF(VLOOKUP(A107,Gesamtbrutto!Jahresbrutto,4,FALSE)&lt;BBGW2,(BBGW2-VLOOKUP(A107,Gesamtbrutto!Jahresbrutto,4,FALSE))*(RVAV_AG+Insolv),0)),2)</f>
        <v>304.73</v>
      </c>
      <c r="Y107" s="20">
        <f t="shared" si="18"/>
        <v>1858.29</v>
      </c>
    </row>
    <row r="108" spans="1:25" x14ac:dyDescent="0.25">
      <c r="A108" s="13">
        <v>2539</v>
      </c>
      <c r="B108" s="13" t="s">
        <v>52</v>
      </c>
      <c r="C108" s="13" t="s">
        <v>251</v>
      </c>
      <c r="D108" s="13" t="s">
        <v>166</v>
      </c>
      <c r="E108" s="13">
        <v>26000</v>
      </c>
      <c r="F108" s="13" t="s">
        <v>167</v>
      </c>
      <c r="G108" s="13" t="s">
        <v>168</v>
      </c>
      <c r="I108" s="13" t="s">
        <v>20</v>
      </c>
      <c r="J108" s="13">
        <v>35</v>
      </c>
      <c r="K108" s="13" t="s">
        <v>85</v>
      </c>
      <c r="L108" s="13" t="s">
        <v>103</v>
      </c>
      <c r="M108" s="14">
        <v>5256.5</v>
      </c>
      <c r="N108" s="19">
        <v>8</v>
      </c>
      <c r="O108" s="14">
        <v>86</v>
      </c>
      <c r="P108" s="20">
        <f t="shared" si="19"/>
        <v>5763.02</v>
      </c>
      <c r="Q108" s="13">
        <f>VLOOKUP(A108,Resturlaub!Urlaub,4,FALSE)</f>
        <v>3</v>
      </c>
      <c r="R108" s="20">
        <f t="shared" si="12"/>
        <v>264.97000000000003</v>
      </c>
      <c r="S108" s="20">
        <f t="shared" si="13"/>
        <v>794.91</v>
      </c>
      <c r="T108" s="13">
        <f t="shared" si="17"/>
        <v>24.51</v>
      </c>
      <c r="U108" s="20">
        <f t="shared" si="14"/>
        <v>37.85</v>
      </c>
      <c r="V108" s="20">
        <f t="shared" si="15"/>
        <v>927.7</v>
      </c>
      <c r="W108" s="21">
        <f t="shared" si="16"/>
        <v>1722.6100000000001</v>
      </c>
      <c r="X108" s="20">
        <f>ROUND(IF(VLOOKUP(A108,Gesamtbrutto!Jahresbrutto,4,FALSE)+Rückstellung&lt;BBGW1,Rückstellung*KVPV_AG,IF(VLOOKUP(A108,Gesamtbrutto!Jahresbrutto,4,FALSE)&lt;BBGW1,(BBGW1-VLOOKUP(A108,Gesamtbrutto!Jahresbrutto,4,FALSE))*KVPV_AG,0))+IF(VLOOKUP(A108,Gesamtbrutto!Jahresbrutto,4,FALSE)+Rückstellung&lt;BBGW2,Rückstellung*(RVAV_AG+Insolv),IF(VLOOKUP(A108,Gesamtbrutto!Jahresbrutto,4,FALSE)&lt;BBGW2,(BBGW2-VLOOKUP(A108,Gesamtbrutto!Jahresbrutto,4,FALSE))*(RVAV_AG+Insolv),0)),2)</f>
        <v>0</v>
      </c>
      <c r="Y108" s="20">
        <f t="shared" si="18"/>
        <v>1722.61</v>
      </c>
    </row>
    <row r="109" spans="1:25" x14ac:dyDescent="0.25">
      <c r="A109" s="13">
        <v>2541</v>
      </c>
      <c r="B109" s="13" t="s">
        <v>52</v>
      </c>
      <c r="C109" s="13" t="s">
        <v>252</v>
      </c>
      <c r="D109" s="13" t="s">
        <v>166</v>
      </c>
      <c r="E109" s="13">
        <v>26000</v>
      </c>
      <c r="F109" s="13" t="s">
        <v>167</v>
      </c>
      <c r="G109" s="13" t="s">
        <v>168</v>
      </c>
      <c r="I109" s="13" t="s">
        <v>20</v>
      </c>
      <c r="J109" s="13">
        <v>35</v>
      </c>
      <c r="K109" s="13" t="s">
        <v>57</v>
      </c>
      <c r="L109" s="13" t="s">
        <v>22</v>
      </c>
      <c r="M109" s="14">
        <v>2413</v>
      </c>
      <c r="N109" s="19">
        <v>11</v>
      </c>
      <c r="O109" s="14"/>
      <c r="P109" s="20">
        <f t="shared" si="19"/>
        <v>2678.43</v>
      </c>
      <c r="Q109" s="13">
        <f>VLOOKUP(A109,Resturlaub!Urlaub,4,FALSE)</f>
        <v>9</v>
      </c>
      <c r="R109" s="20">
        <f t="shared" si="12"/>
        <v>123.15</v>
      </c>
      <c r="S109" s="20">
        <f t="shared" si="13"/>
        <v>1108.3499999999999</v>
      </c>
      <c r="T109" s="13">
        <f t="shared" si="17"/>
        <v>56.42</v>
      </c>
      <c r="U109" s="20">
        <f t="shared" si="14"/>
        <v>17.59</v>
      </c>
      <c r="V109" s="20">
        <f t="shared" si="15"/>
        <v>992.43</v>
      </c>
      <c r="W109" s="21">
        <f t="shared" si="16"/>
        <v>2100.7799999999997</v>
      </c>
      <c r="X109" s="20">
        <f>ROUND(IF(VLOOKUP(A109,Gesamtbrutto!Jahresbrutto,4,FALSE)+Rückstellung&lt;BBGW1,Rückstellung*KVPV_AG,IF(VLOOKUP(A109,Gesamtbrutto!Jahresbrutto,4,FALSE)&lt;BBGW1,(BBGW1-VLOOKUP(A109,Gesamtbrutto!Jahresbrutto,4,FALSE))*KVPV_AG,0))+IF(VLOOKUP(A109,Gesamtbrutto!Jahresbrutto,4,FALSE)+Rückstellung&lt;BBGW2,Rückstellung*(RVAV_AG+Insolv),IF(VLOOKUP(A109,Gesamtbrutto!Jahresbrutto,4,FALSE)&lt;BBGW2,(BBGW2-VLOOKUP(A109,Gesamtbrutto!Jahresbrutto,4,FALSE))*(RVAV_AG+Insolv),0)),2)</f>
        <v>412.07</v>
      </c>
      <c r="Y109" s="20">
        <f t="shared" si="18"/>
        <v>2512.85</v>
      </c>
    </row>
    <row r="110" spans="1:25" x14ac:dyDescent="0.25">
      <c r="A110" s="13">
        <v>2545</v>
      </c>
      <c r="B110" s="13" t="s">
        <v>89</v>
      </c>
      <c r="C110" s="13" t="s">
        <v>253</v>
      </c>
      <c r="D110" s="13" t="s">
        <v>166</v>
      </c>
      <c r="E110" s="13">
        <v>26000</v>
      </c>
      <c r="F110" s="13" t="s">
        <v>167</v>
      </c>
      <c r="G110" s="13" t="s">
        <v>168</v>
      </c>
      <c r="I110" s="13" t="s">
        <v>20</v>
      </c>
      <c r="J110" s="13">
        <v>35</v>
      </c>
      <c r="K110" s="13" t="s">
        <v>74</v>
      </c>
      <c r="L110" s="13" t="s">
        <v>22</v>
      </c>
      <c r="M110" s="14">
        <v>2042</v>
      </c>
      <c r="N110" s="19">
        <v>8</v>
      </c>
      <c r="O110" s="13">
        <v>244</v>
      </c>
      <c r="P110" s="20">
        <f t="shared" si="19"/>
        <v>2449.36</v>
      </c>
      <c r="Q110" s="13">
        <f>VLOOKUP(A110,Resturlaub!Urlaub,4,FALSE)</f>
        <v>6</v>
      </c>
      <c r="R110" s="20">
        <f t="shared" si="12"/>
        <v>112.61</v>
      </c>
      <c r="S110" s="20">
        <f t="shared" si="13"/>
        <v>675.66</v>
      </c>
      <c r="T110" s="13">
        <f t="shared" si="17"/>
        <v>26.2</v>
      </c>
      <c r="U110" s="20">
        <f t="shared" si="14"/>
        <v>16.09</v>
      </c>
      <c r="V110" s="20">
        <f t="shared" si="15"/>
        <v>421.56</v>
      </c>
      <c r="W110" s="21">
        <f t="shared" si="16"/>
        <v>1097.22</v>
      </c>
      <c r="X110" s="20">
        <f>ROUND(IF(VLOOKUP(A110,Gesamtbrutto!Jahresbrutto,4,FALSE)+Rückstellung&lt;BBGW1,Rückstellung*KVPV_AG,IF(VLOOKUP(A110,Gesamtbrutto!Jahresbrutto,4,FALSE)&lt;BBGW1,(BBGW1-VLOOKUP(A110,Gesamtbrutto!Jahresbrutto,4,FALSE))*KVPV_AG,0))+IF(VLOOKUP(A110,Gesamtbrutto!Jahresbrutto,4,FALSE)+Rückstellung&lt;BBGW2,Rückstellung*(RVAV_AG+Insolv),IF(VLOOKUP(A110,Gesamtbrutto!Jahresbrutto,4,FALSE)&lt;BBGW2,(BBGW2-VLOOKUP(A110,Gesamtbrutto!Jahresbrutto,4,FALSE))*(RVAV_AG+Insolv),0)),2)</f>
        <v>215.22</v>
      </c>
      <c r="Y110" s="20">
        <f t="shared" si="18"/>
        <v>1312.44</v>
      </c>
    </row>
    <row r="111" spans="1:25" x14ac:dyDescent="0.25">
      <c r="A111" s="13">
        <v>2550</v>
      </c>
      <c r="B111" s="13" t="s">
        <v>254</v>
      </c>
      <c r="C111" s="13" t="s">
        <v>255</v>
      </c>
      <c r="D111" s="13" t="s">
        <v>175</v>
      </c>
      <c r="E111" s="13">
        <v>41000</v>
      </c>
      <c r="F111" s="13" t="s">
        <v>176</v>
      </c>
      <c r="G111" s="13" t="s">
        <v>177</v>
      </c>
      <c r="I111" s="13" t="s">
        <v>20</v>
      </c>
      <c r="J111" s="13">
        <v>35</v>
      </c>
      <c r="K111" s="13" t="s">
        <v>74</v>
      </c>
      <c r="L111" s="13" t="s">
        <v>22</v>
      </c>
      <c r="M111" s="14">
        <v>2042</v>
      </c>
      <c r="N111" s="19">
        <v>10</v>
      </c>
      <c r="O111" s="13">
        <v>101</v>
      </c>
      <c r="P111" s="20">
        <f t="shared" si="19"/>
        <v>2347.1999999999998</v>
      </c>
      <c r="Q111" s="13">
        <f>VLOOKUP(A111,Resturlaub!Urlaub,4,FALSE)</f>
        <v>5</v>
      </c>
      <c r="R111" s="20">
        <f t="shared" si="12"/>
        <v>107.92</v>
      </c>
      <c r="S111" s="20">
        <f t="shared" si="13"/>
        <v>539.6</v>
      </c>
      <c r="T111" s="13">
        <f t="shared" si="17"/>
        <v>0</v>
      </c>
      <c r="U111" s="20">
        <f t="shared" si="14"/>
        <v>15.42</v>
      </c>
      <c r="V111" s="20">
        <f t="shared" si="15"/>
        <v>0</v>
      </c>
      <c r="W111" s="21">
        <f t="shared" si="16"/>
        <v>539.6</v>
      </c>
      <c r="X111" s="20">
        <f>ROUND(IF(VLOOKUP(A111,Gesamtbrutto!Jahresbrutto,4,FALSE)+Rückstellung&lt;BBGW1,Rückstellung*KVPV_AG,IF(VLOOKUP(A111,Gesamtbrutto!Jahresbrutto,4,FALSE)&lt;BBGW1,(BBGW1-VLOOKUP(A111,Gesamtbrutto!Jahresbrutto,4,FALSE))*KVPV_AG,0))+IF(VLOOKUP(A111,Gesamtbrutto!Jahresbrutto,4,FALSE)+Rückstellung&lt;BBGW2,Rückstellung*(RVAV_AG+Insolv),IF(VLOOKUP(A111,Gesamtbrutto!Jahresbrutto,4,FALSE)&lt;BBGW2,(BBGW2-VLOOKUP(A111,Gesamtbrutto!Jahresbrutto,4,FALSE))*(RVAV_AG+Insolv),0)),2)</f>
        <v>105.84</v>
      </c>
      <c r="Y111" s="20">
        <f t="shared" si="18"/>
        <v>645.44000000000005</v>
      </c>
    </row>
    <row r="112" spans="1:25" x14ac:dyDescent="0.25">
      <c r="A112" s="13">
        <v>2551</v>
      </c>
      <c r="B112" s="13" t="s">
        <v>256</v>
      </c>
      <c r="C112" s="13" t="s">
        <v>257</v>
      </c>
      <c r="D112" s="13" t="s">
        <v>41</v>
      </c>
      <c r="E112" s="13">
        <v>22020</v>
      </c>
      <c r="F112" s="13" t="s">
        <v>42</v>
      </c>
      <c r="G112" s="13" t="s">
        <v>43</v>
      </c>
      <c r="I112" s="13" t="s">
        <v>20</v>
      </c>
      <c r="J112" s="13">
        <v>35</v>
      </c>
      <c r="K112" s="13" t="s">
        <v>28</v>
      </c>
      <c r="L112" s="13" t="s">
        <v>22</v>
      </c>
      <c r="M112" s="14">
        <v>2167.5</v>
      </c>
      <c r="N112" s="19">
        <v>9</v>
      </c>
      <c r="P112" s="20">
        <f t="shared" si="19"/>
        <v>2362.58</v>
      </c>
      <c r="Q112" s="13">
        <f>VLOOKUP(A112,Resturlaub!Urlaub,4,FALSE)</f>
        <v>10</v>
      </c>
      <c r="R112" s="20">
        <f t="shared" si="12"/>
        <v>108.62</v>
      </c>
      <c r="S112" s="20">
        <f t="shared" si="13"/>
        <v>1086.2</v>
      </c>
      <c r="T112" s="13">
        <f t="shared" si="17"/>
        <v>1.44</v>
      </c>
      <c r="U112" s="20">
        <f t="shared" si="14"/>
        <v>15.52</v>
      </c>
      <c r="V112" s="20">
        <f t="shared" si="15"/>
        <v>22.35</v>
      </c>
      <c r="W112" s="21">
        <f t="shared" si="16"/>
        <v>1108.55</v>
      </c>
      <c r="X112" s="20">
        <f>ROUND(IF(VLOOKUP(A112,Gesamtbrutto!Jahresbrutto,4,FALSE)+Rückstellung&lt;BBGW1,Rückstellung*KVPV_AG,IF(VLOOKUP(A112,Gesamtbrutto!Jahresbrutto,4,FALSE)&lt;BBGW1,(BBGW1-VLOOKUP(A112,Gesamtbrutto!Jahresbrutto,4,FALSE))*KVPV_AG,0))+IF(VLOOKUP(A112,Gesamtbrutto!Jahresbrutto,4,FALSE)+Rückstellung&lt;BBGW2,Rückstellung*(RVAV_AG+Insolv),IF(VLOOKUP(A112,Gesamtbrutto!Jahresbrutto,4,FALSE)&lt;BBGW2,(BBGW2-VLOOKUP(A112,Gesamtbrutto!Jahresbrutto,4,FALSE))*(RVAV_AG+Insolv),0)),2)</f>
        <v>217.44</v>
      </c>
      <c r="Y112" s="20">
        <f t="shared" si="18"/>
        <v>1325.99</v>
      </c>
    </row>
    <row r="113" spans="1:25" x14ac:dyDescent="0.25">
      <c r="A113" s="13">
        <v>2560</v>
      </c>
      <c r="B113" s="13" t="s">
        <v>258</v>
      </c>
      <c r="C113" s="13" t="s">
        <v>259</v>
      </c>
      <c r="D113" s="13" t="s">
        <v>47</v>
      </c>
      <c r="E113" s="13">
        <v>13200</v>
      </c>
      <c r="F113" s="13" t="s">
        <v>48</v>
      </c>
      <c r="G113" s="13" t="s">
        <v>49</v>
      </c>
      <c r="I113" s="13" t="s">
        <v>229</v>
      </c>
      <c r="J113" s="13">
        <v>35</v>
      </c>
      <c r="K113" s="13" t="s">
        <v>230</v>
      </c>
      <c r="L113" s="13" t="s">
        <v>400</v>
      </c>
      <c r="M113" s="14">
        <v>922.1</v>
      </c>
      <c r="N113" s="19"/>
      <c r="P113" s="20">
        <f t="shared" si="19"/>
        <v>922.1</v>
      </c>
      <c r="Q113" s="13">
        <f>VLOOKUP(A113,Resturlaub!Urlaub,4,FALSE)</f>
        <v>5</v>
      </c>
      <c r="R113" s="20">
        <f t="shared" si="12"/>
        <v>42.4</v>
      </c>
      <c r="S113" s="20">
        <f t="shared" si="13"/>
        <v>212</v>
      </c>
      <c r="T113" s="13">
        <f t="shared" si="17"/>
        <v>62.27</v>
      </c>
      <c r="U113" s="20">
        <f t="shared" si="14"/>
        <v>6.06</v>
      </c>
      <c r="V113" s="20">
        <f t="shared" si="15"/>
        <v>377.36</v>
      </c>
      <c r="W113" s="21">
        <f t="shared" si="16"/>
        <v>589.36</v>
      </c>
      <c r="X113" s="20">
        <f>ROUND(IF(VLOOKUP(A113,Gesamtbrutto!Jahresbrutto,4,FALSE)+Rückstellung&lt;BBGW1,Rückstellung*KVPV_AG,IF(VLOOKUP(A113,Gesamtbrutto!Jahresbrutto,4,FALSE)&lt;BBGW1,(BBGW1-VLOOKUP(A113,Gesamtbrutto!Jahresbrutto,4,FALSE))*KVPV_AG,0))+IF(VLOOKUP(A113,Gesamtbrutto!Jahresbrutto,4,FALSE)+Rückstellung&lt;BBGW2,Rückstellung*(RVAV_AG+Insolv),IF(VLOOKUP(A113,Gesamtbrutto!Jahresbrutto,4,FALSE)&lt;BBGW2,(BBGW2-VLOOKUP(A113,Gesamtbrutto!Jahresbrutto,4,FALSE))*(RVAV_AG+Insolv),0)),2)</f>
        <v>115.6</v>
      </c>
      <c r="Y113" s="20">
        <f t="shared" si="18"/>
        <v>704.96</v>
      </c>
    </row>
    <row r="114" spans="1:25" x14ac:dyDescent="0.25">
      <c r="A114" s="13">
        <v>2564</v>
      </c>
      <c r="B114" s="13" t="s">
        <v>23</v>
      </c>
      <c r="C114" s="13" t="s">
        <v>261</v>
      </c>
      <c r="D114" s="13" t="s">
        <v>166</v>
      </c>
      <c r="E114" s="13">
        <v>26000</v>
      </c>
      <c r="F114" s="13" t="s">
        <v>167</v>
      </c>
      <c r="G114" s="13" t="s">
        <v>168</v>
      </c>
      <c r="I114" s="13" t="s">
        <v>20</v>
      </c>
      <c r="J114" s="13">
        <v>35</v>
      </c>
      <c r="K114" s="13" t="s">
        <v>21</v>
      </c>
      <c r="L114" s="13" t="s">
        <v>22</v>
      </c>
      <c r="M114" s="14">
        <v>2608</v>
      </c>
      <c r="N114" s="19">
        <v>12</v>
      </c>
      <c r="P114" s="20">
        <f t="shared" si="19"/>
        <v>2920.96</v>
      </c>
      <c r="Q114" s="13">
        <f>VLOOKUP(A114,Resturlaub!Urlaub,4,FALSE)</f>
        <v>1</v>
      </c>
      <c r="R114" s="20">
        <f t="shared" si="12"/>
        <v>134.30000000000001</v>
      </c>
      <c r="S114" s="20">
        <f t="shared" si="13"/>
        <v>134.30000000000001</v>
      </c>
      <c r="T114" s="13">
        <f t="shared" si="17"/>
        <v>14.63</v>
      </c>
      <c r="U114" s="20">
        <f t="shared" si="14"/>
        <v>19.190000000000001</v>
      </c>
      <c r="V114" s="20">
        <f t="shared" si="15"/>
        <v>280.75</v>
      </c>
      <c r="W114" s="21">
        <f t="shared" si="16"/>
        <v>415.05</v>
      </c>
      <c r="X114" s="20">
        <f>ROUND(IF(VLOOKUP(A114,Gesamtbrutto!Jahresbrutto,4,FALSE)+Rückstellung&lt;BBGW1,Rückstellung*KVPV_AG,IF(VLOOKUP(A114,Gesamtbrutto!Jahresbrutto,4,FALSE)&lt;BBGW1,(BBGW1-VLOOKUP(A114,Gesamtbrutto!Jahresbrutto,4,FALSE))*KVPV_AG,0))+IF(VLOOKUP(A114,Gesamtbrutto!Jahresbrutto,4,FALSE)+Rückstellung&lt;BBGW2,Rückstellung*(RVAV_AG+Insolv),IF(VLOOKUP(A114,Gesamtbrutto!Jahresbrutto,4,FALSE)&lt;BBGW2,(BBGW2-VLOOKUP(A114,Gesamtbrutto!Jahresbrutto,4,FALSE))*(RVAV_AG+Insolv),0)),2)</f>
        <v>81.41</v>
      </c>
      <c r="Y114" s="20">
        <f t="shared" si="18"/>
        <v>496.46</v>
      </c>
    </row>
    <row r="115" spans="1:25" x14ac:dyDescent="0.25">
      <c r="A115" s="13">
        <v>2567</v>
      </c>
      <c r="B115" s="13" t="s">
        <v>151</v>
      </c>
      <c r="C115" s="13" t="s">
        <v>262</v>
      </c>
      <c r="D115" s="13" t="s">
        <v>166</v>
      </c>
      <c r="E115" s="13">
        <v>26000</v>
      </c>
      <c r="F115" s="13" t="s">
        <v>167</v>
      </c>
      <c r="G115" s="13" t="s">
        <v>168</v>
      </c>
      <c r="I115" s="13" t="s">
        <v>20</v>
      </c>
      <c r="J115" s="13">
        <v>35</v>
      </c>
      <c r="K115" s="13" t="s">
        <v>107</v>
      </c>
      <c r="L115" s="13" t="s">
        <v>22</v>
      </c>
      <c r="M115" s="14">
        <v>2123.5</v>
      </c>
      <c r="N115" s="19">
        <v>11</v>
      </c>
      <c r="P115" s="20">
        <f t="shared" si="19"/>
        <v>2357.09</v>
      </c>
      <c r="Q115" s="13">
        <f>VLOOKUP(A115,Resturlaub!Urlaub,4,FALSE)</f>
        <v>0</v>
      </c>
      <c r="R115" s="20">
        <f t="shared" si="12"/>
        <v>108.37</v>
      </c>
      <c r="S115" s="20">
        <f t="shared" si="13"/>
        <v>0</v>
      </c>
      <c r="T115" s="13">
        <f t="shared" si="17"/>
        <v>0</v>
      </c>
      <c r="U115" s="20">
        <f t="shared" si="14"/>
        <v>15.48</v>
      </c>
      <c r="V115" s="20">
        <f t="shared" si="15"/>
        <v>0</v>
      </c>
      <c r="W115" s="21">
        <f t="shared" si="16"/>
        <v>0</v>
      </c>
      <c r="X115" s="20">
        <f>ROUND(IF(VLOOKUP(A115,Gesamtbrutto!Jahresbrutto,4,FALSE)+Rückstellung&lt;BBGW1,Rückstellung*KVPV_AG,IF(VLOOKUP(A115,Gesamtbrutto!Jahresbrutto,4,FALSE)&lt;BBGW1,(BBGW1-VLOOKUP(A115,Gesamtbrutto!Jahresbrutto,4,FALSE))*KVPV_AG,0))+IF(VLOOKUP(A115,Gesamtbrutto!Jahresbrutto,4,FALSE)+Rückstellung&lt;BBGW2,Rückstellung*(RVAV_AG+Insolv),IF(VLOOKUP(A115,Gesamtbrutto!Jahresbrutto,4,FALSE)&lt;BBGW2,(BBGW2-VLOOKUP(A115,Gesamtbrutto!Jahresbrutto,4,FALSE))*(RVAV_AG+Insolv),0)),2)</f>
        <v>0</v>
      </c>
      <c r="Y115" s="20">
        <f t="shared" si="18"/>
        <v>0</v>
      </c>
    </row>
    <row r="116" spans="1:25" x14ac:dyDescent="0.25">
      <c r="A116" s="13">
        <v>2570</v>
      </c>
      <c r="B116" s="13" t="s">
        <v>23</v>
      </c>
      <c r="C116" s="13" t="s">
        <v>262</v>
      </c>
      <c r="D116" s="13" t="s">
        <v>166</v>
      </c>
      <c r="E116" s="13">
        <v>26000</v>
      </c>
      <c r="F116" s="13" t="s">
        <v>167</v>
      </c>
      <c r="G116" s="13" t="s">
        <v>168</v>
      </c>
      <c r="I116" s="13" t="s">
        <v>20</v>
      </c>
      <c r="J116" s="13">
        <v>35</v>
      </c>
      <c r="K116" s="13" t="s">
        <v>107</v>
      </c>
      <c r="L116" s="13" t="s">
        <v>22</v>
      </c>
      <c r="M116" s="14">
        <v>2123.5</v>
      </c>
      <c r="N116" s="19">
        <v>8</v>
      </c>
      <c r="O116" s="13">
        <v>136</v>
      </c>
      <c r="P116" s="20">
        <f t="shared" si="19"/>
        <v>2429.38</v>
      </c>
      <c r="Q116" s="13">
        <f>VLOOKUP(A116,Resturlaub!Urlaub,4,FALSE)</f>
        <v>9</v>
      </c>
      <c r="R116" s="20">
        <f t="shared" si="12"/>
        <v>111.7</v>
      </c>
      <c r="S116" s="20">
        <f t="shared" si="13"/>
        <v>1005.3</v>
      </c>
      <c r="T116" s="13">
        <f t="shared" si="17"/>
        <v>0</v>
      </c>
      <c r="U116" s="20">
        <f t="shared" si="14"/>
        <v>15.96</v>
      </c>
      <c r="V116" s="20">
        <f t="shared" si="15"/>
        <v>0</v>
      </c>
      <c r="W116" s="21">
        <f t="shared" si="16"/>
        <v>1005.3</v>
      </c>
      <c r="X116" s="20">
        <f>ROUND(IF(VLOOKUP(A116,Gesamtbrutto!Jahresbrutto,4,FALSE)+Rückstellung&lt;BBGW1,Rückstellung*KVPV_AG,IF(VLOOKUP(A116,Gesamtbrutto!Jahresbrutto,4,FALSE)&lt;BBGW1,(BBGW1-VLOOKUP(A116,Gesamtbrutto!Jahresbrutto,4,FALSE))*KVPV_AG,0))+IF(VLOOKUP(A116,Gesamtbrutto!Jahresbrutto,4,FALSE)+Rückstellung&lt;BBGW2,Rückstellung*(RVAV_AG+Insolv),IF(VLOOKUP(A116,Gesamtbrutto!Jahresbrutto,4,FALSE)&lt;BBGW2,(BBGW2-VLOOKUP(A116,Gesamtbrutto!Jahresbrutto,4,FALSE))*(RVAV_AG+Insolv),0)),2)</f>
        <v>197.19</v>
      </c>
      <c r="Y116" s="20">
        <f t="shared" si="18"/>
        <v>1202.49</v>
      </c>
    </row>
    <row r="117" spans="1:25" x14ac:dyDescent="0.25">
      <c r="A117" s="13">
        <v>2593</v>
      </c>
      <c r="B117" s="13" t="s">
        <v>52</v>
      </c>
      <c r="C117" s="13" t="s">
        <v>263</v>
      </c>
      <c r="D117" s="13" t="s">
        <v>96</v>
      </c>
      <c r="E117" s="13">
        <v>48000</v>
      </c>
      <c r="F117" s="13" t="s">
        <v>97</v>
      </c>
      <c r="G117" s="13" t="s">
        <v>105</v>
      </c>
      <c r="I117" s="13" t="s">
        <v>20</v>
      </c>
      <c r="J117" s="13">
        <v>35</v>
      </c>
      <c r="K117" s="13" t="s">
        <v>131</v>
      </c>
      <c r="L117" s="13" t="s">
        <v>22</v>
      </c>
      <c r="M117" s="14">
        <v>2294</v>
      </c>
      <c r="N117" s="19">
        <v>11</v>
      </c>
      <c r="P117" s="20">
        <f t="shared" si="19"/>
        <v>2546.34</v>
      </c>
      <c r="Q117" s="13">
        <f>VLOOKUP(A117,Resturlaub!Urlaub,4,FALSE)</f>
        <v>7</v>
      </c>
      <c r="R117" s="20">
        <f t="shared" si="12"/>
        <v>117.07</v>
      </c>
      <c r="S117" s="20">
        <f t="shared" si="13"/>
        <v>819.49</v>
      </c>
      <c r="T117" s="13">
        <f t="shared" si="17"/>
        <v>67.959999999999994</v>
      </c>
      <c r="U117" s="20">
        <f t="shared" si="14"/>
        <v>16.72</v>
      </c>
      <c r="V117" s="20">
        <f t="shared" si="15"/>
        <v>1136.29</v>
      </c>
      <c r="W117" s="21">
        <f t="shared" si="16"/>
        <v>1955.78</v>
      </c>
      <c r="X117" s="20">
        <f>ROUND(IF(VLOOKUP(A117,Gesamtbrutto!Jahresbrutto,4,FALSE)+Rückstellung&lt;BBGW1,Rückstellung*KVPV_AG,IF(VLOOKUP(A117,Gesamtbrutto!Jahresbrutto,4,FALSE)&lt;BBGW1,(BBGW1-VLOOKUP(A117,Gesamtbrutto!Jahresbrutto,4,FALSE))*KVPV_AG,0))+IF(VLOOKUP(A117,Gesamtbrutto!Jahresbrutto,4,FALSE)+Rückstellung&lt;BBGW2,Rückstellung*(RVAV_AG+Insolv),IF(VLOOKUP(A117,Gesamtbrutto!Jahresbrutto,4,FALSE)&lt;BBGW2,(BBGW2-VLOOKUP(A117,Gesamtbrutto!Jahresbrutto,4,FALSE))*(RVAV_AG+Insolv),0)),2)</f>
        <v>383.63</v>
      </c>
      <c r="Y117" s="20">
        <f t="shared" si="18"/>
        <v>2339.41</v>
      </c>
    </row>
    <row r="118" spans="1:25" x14ac:dyDescent="0.25">
      <c r="A118" s="13">
        <v>2596</v>
      </c>
      <c r="B118" s="13" t="s">
        <v>264</v>
      </c>
      <c r="C118" s="13" t="s">
        <v>265</v>
      </c>
      <c r="D118" s="13" t="s">
        <v>184</v>
      </c>
      <c r="E118" s="13">
        <v>46000</v>
      </c>
      <c r="F118" s="13" t="s">
        <v>185</v>
      </c>
      <c r="G118" s="13" t="s">
        <v>186</v>
      </c>
      <c r="I118" s="13" t="s">
        <v>20</v>
      </c>
      <c r="J118" s="13">
        <v>35</v>
      </c>
      <c r="K118" s="13" t="s">
        <v>85</v>
      </c>
      <c r="L118" s="13" t="s">
        <v>103</v>
      </c>
      <c r="M118" s="14">
        <v>5256.5</v>
      </c>
      <c r="N118" s="19">
        <v>8</v>
      </c>
      <c r="P118" s="20">
        <f t="shared" si="19"/>
        <v>5677.02</v>
      </c>
      <c r="Q118" s="13">
        <f>VLOOKUP(A118,Resturlaub!Urlaub,4,FALSE)</f>
        <v>7</v>
      </c>
      <c r="R118" s="20">
        <f t="shared" si="12"/>
        <v>261.01</v>
      </c>
      <c r="S118" s="20">
        <f t="shared" si="13"/>
        <v>1827.07</v>
      </c>
      <c r="T118" s="13">
        <f t="shared" si="17"/>
        <v>0</v>
      </c>
      <c r="U118" s="20">
        <f t="shared" si="14"/>
        <v>37.29</v>
      </c>
      <c r="V118" s="20">
        <f t="shared" si="15"/>
        <v>0</v>
      </c>
      <c r="W118" s="21">
        <f t="shared" si="16"/>
        <v>1827.07</v>
      </c>
      <c r="X118" s="20">
        <f>ROUND(IF(VLOOKUP(A118,Gesamtbrutto!Jahresbrutto,4,FALSE)+Rückstellung&lt;BBGW1,Rückstellung*KVPV_AG,IF(VLOOKUP(A118,Gesamtbrutto!Jahresbrutto,4,FALSE)&lt;BBGW1,(BBGW1-VLOOKUP(A118,Gesamtbrutto!Jahresbrutto,4,FALSE))*KVPV_AG,0))+IF(VLOOKUP(A118,Gesamtbrutto!Jahresbrutto,4,FALSE)+Rückstellung&lt;BBGW2,Rückstellung*(RVAV_AG+Insolv),IF(VLOOKUP(A118,Gesamtbrutto!Jahresbrutto,4,FALSE)&lt;BBGW2,(BBGW2-VLOOKUP(A118,Gesamtbrutto!Jahresbrutto,4,FALSE))*(RVAV_AG+Insolv),0)),2)</f>
        <v>0</v>
      </c>
      <c r="Y118" s="20">
        <f t="shared" si="18"/>
        <v>1827.07</v>
      </c>
    </row>
    <row r="119" spans="1:25" x14ac:dyDescent="0.25">
      <c r="A119" s="13">
        <v>2602</v>
      </c>
      <c r="B119" s="13" t="s">
        <v>78</v>
      </c>
      <c r="C119" s="13" t="s">
        <v>266</v>
      </c>
      <c r="D119" s="13" t="s">
        <v>47</v>
      </c>
      <c r="E119" s="13">
        <v>13200</v>
      </c>
      <c r="F119" s="13" t="s">
        <v>48</v>
      </c>
      <c r="G119" s="13" t="s">
        <v>49</v>
      </c>
      <c r="I119" s="13" t="s">
        <v>20</v>
      </c>
      <c r="J119" s="13">
        <v>35</v>
      </c>
      <c r="K119" s="13" t="s">
        <v>50</v>
      </c>
      <c r="L119" s="13" t="s">
        <v>103</v>
      </c>
      <c r="M119" s="14">
        <v>3679</v>
      </c>
      <c r="N119" s="19">
        <v>10</v>
      </c>
      <c r="P119" s="20">
        <f t="shared" si="19"/>
        <v>4046.9</v>
      </c>
      <c r="Q119" s="13">
        <f>VLOOKUP(A119,Resturlaub!Urlaub,4,FALSE)</f>
        <v>0</v>
      </c>
      <c r="R119" s="20">
        <f t="shared" si="12"/>
        <v>186.06</v>
      </c>
      <c r="S119" s="20">
        <f t="shared" si="13"/>
        <v>0</v>
      </c>
      <c r="T119" s="13">
        <f t="shared" si="17"/>
        <v>27.3</v>
      </c>
      <c r="U119" s="20">
        <f t="shared" si="14"/>
        <v>26.58</v>
      </c>
      <c r="V119" s="20">
        <f t="shared" si="15"/>
        <v>725.63</v>
      </c>
      <c r="W119" s="21">
        <f t="shared" si="16"/>
        <v>725.63</v>
      </c>
      <c r="X119" s="20">
        <f>ROUND(IF(VLOOKUP(A119,Gesamtbrutto!Jahresbrutto,4,FALSE)+Rückstellung&lt;BBGW1,Rückstellung*KVPV_AG,IF(VLOOKUP(A119,Gesamtbrutto!Jahresbrutto,4,FALSE)&lt;BBGW1,(BBGW1-VLOOKUP(A119,Gesamtbrutto!Jahresbrutto,4,FALSE))*KVPV_AG,0))+IF(VLOOKUP(A119,Gesamtbrutto!Jahresbrutto,4,FALSE)+Rückstellung&lt;BBGW2,Rückstellung*(RVAV_AG+Insolv),IF(VLOOKUP(A119,Gesamtbrutto!Jahresbrutto,4,FALSE)&lt;BBGW2,(BBGW2-VLOOKUP(A119,Gesamtbrutto!Jahresbrutto,4,FALSE))*(RVAV_AG+Insolv),0)),2)</f>
        <v>82.29</v>
      </c>
      <c r="Y119" s="20">
        <f t="shared" si="18"/>
        <v>807.92</v>
      </c>
    </row>
    <row r="120" spans="1:25" x14ac:dyDescent="0.25">
      <c r="A120" s="13">
        <v>2604</v>
      </c>
      <c r="B120" s="13" t="s">
        <v>267</v>
      </c>
      <c r="C120" s="13" t="s">
        <v>268</v>
      </c>
      <c r="D120" s="13" t="s">
        <v>166</v>
      </c>
      <c r="E120" s="13">
        <v>26000</v>
      </c>
      <c r="F120" s="13" t="s">
        <v>167</v>
      </c>
      <c r="G120" s="13" t="s">
        <v>168</v>
      </c>
      <c r="I120" s="13" t="s">
        <v>20</v>
      </c>
      <c r="J120" s="13">
        <v>35</v>
      </c>
      <c r="K120" s="13" t="s">
        <v>57</v>
      </c>
      <c r="L120" s="13" t="s">
        <v>22</v>
      </c>
      <c r="M120" s="14">
        <v>2413</v>
      </c>
      <c r="N120" s="19">
        <v>9</v>
      </c>
      <c r="O120" s="14"/>
      <c r="P120" s="20">
        <f t="shared" si="19"/>
        <v>2630.17</v>
      </c>
      <c r="Q120" s="13">
        <f>VLOOKUP(A120,Resturlaub!Urlaub,4,FALSE)</f>
        <v>6</v>
      </c>
      <c r="R120" s="20">
        <f t="shared" si="12"/>
        <v>120.93</v>
      </c>
      <c r="S120" s="20">
        <f t="shared" si="13"/>
        <v>725.58</v>
      </c>
      <c r="T120" s="13">
        <f t="shared" si="17"/>
        <v>56.95</v>
      </c>
      <c r="U120" s="20">
        <f t="shared" si="14"/>
        <v>17.28</v>
      </c>
      <c r="V120" s="20">
        <f t="shared" si="15"/>
        <v>984.1</v>
      </c>
      <c r="W120" s="21">
        <f t="shared" si="16"/>
        <v>1709.68</v>
      </c>
      <c r="X120" s="20">
        <f>ROUND(IF(VLOOKUP(A120,Gesamtbrutto!Jahresbrutto,4,FALSE)+Rückstellung&lt;BBGW1,Rückstellung*KVPV_AG,IF(VLOOKUP(A120,Gesamtbrutto!Jahresbrutto,4,FALSE)&lt;BBGW1,(BBGW1-VLOOKUP(A120,Gesamtbrutto!Jahresbrutto,4,FALSE))*KVPV_AG,0))+IF(VLOOKUP(A120,Gesamtbrutto!Jahresbrutto,4,FALSE)+Rückstellung&lt;BBGW2,Rückstellung*(RVAV_AG+Insolv),IF(VLOOKUP(A120,Gesamtbrutto!Jahresbrutto,4,FALSE)&lt;BBGW2,(BBGW2-VLOOKUP(A120,Gesamtbrutto!Jahresbrutto,4,FALSE))*(RVAV_AG+Insolv),0)),2)</f>
        <v>335.35</v>
      </c>
      <c r="Y120" s="20">
        <f t="shared" si="18"/>
        <v>2045.03</v>
      </c>
    </row>
    <row r="121" spans="1:25" x14ac:dyDescent="0.25">
      <c r="A121" s="13">
        <v>2605</v>
      </c>
      <c r="B121" s="13" t="s">
        <v>159</v>
      </c>
      <c r="C121" s="13" t="s">
        <v>269</v>
      </c>
      <c r="D121" s="13" t="s">
        <v>166</v>
      </c>
      <c r="E121" s="13">
        <v>26000</v>
      </c>
      <c r="F121" s="13" t="s">
        <v>167</v>
      </c>
      <c r="G121" s="13" t="s">
        <v>168</v>
      </c>
      <c r="I121" s="13" t="s">
        <v>20</v>
      </c>
      <c r="J121" s="13">
        <v>35</v>
      </c>
      <c r="K121" s="13" t="s">
        <v>44</v>
      </c>
      <c r="L121" s="13" t="s">
        <v>22</v>
      </c>
      <c r="M121" s="14">
        <v>2091</v>
      </c>
      <c r="N121" s="19">
        <v>11</v>
      </c>
      <c r="O121" s="14"/>
      <c r="P121" s="20">
        <f t="shared" si="19"/>
        <v>2321.0100000000002</v>
      </c>
      <c r="Q121" s="13">
        <f>VLOOKUP(A121,Resturlaub!Urlaub,4,FALSE)</f>
        <v>8</v>
      </c>
      <c r="R121" s="20">
        <f t="shared" si="12"/>
        <v>106.71</v>
      </c>
      <c r="S121" s="20">
        <f t="shared" si="13"/>
        <v>853.68</v>
      </c>
      <c r="T121" s="13">
        <f t="shared" si="17"/>
        <v>0</v>
      </c>
      <c r="U121" s="20">
        <f t="shared" si="14"/>
        <v>15.24</v>
      </c>
      <c r="V121" s="20">
        <f t="shared" si="15"/>
        <v>0</v>
      </c>
      <c r="W121" s="21">
        <f t="shared" si="16"/>
        <v>853.68</v>
      </c>
      <c r="X121" s="20">
        <f>ROUND(IF(VLOOKUP(A121,Gesamtbrutto!Jahresbrutto,4,FALSE)+Rückstellung&lt;BBGW1,Rückstellung*KVPV_AG,IF(VLOOKUP(A121,Gesamtbrutto!Jahresbrutto,4,FALSE)&lt;BBGW1,(BBGW1-VLOOKUP(A121,Gesamtbrutto!Jahresbrutto,4,FALSE))*KVPV_AG,0))+IF(VLOOKUP(A121,Gesamtbrutto!Jahresbrutto,4,FALSE)+Rückstellung&lt;BBGW2,Rückstellung*(RVAV_AG+Insolv),IF(VLOOKUP(A121,Gesamtbrutto!Jahresbrutto,4,FALSE)&lt;BBGW2,(BBGW2-VLOOKUP(A121,Gesamtbrutto!Jahresbrutto,4,FALSE))*(RVAV_AG+Insolv),0)),2)</f>
        <v>167.45</v>
      </c>
      <c r="Y121" s="20">
        <f t="shared" si="18"/>
        <v>1021.13</v>
      </c>
    </row>
    <row r="122" spans="1:25" x14ac:dyDescent="0.25">
      <c r="A122" s="13">
        <v>2608</v>
      </c>
      <c r="B122" s="13" t="s">
        <v>39</v>
      </c>
      <c r="C122" s="13" t="s">
        <v>270</v>
      </c>
      <c r="D122" s="13" t="s">
        <v>166</v>
      </c>
      <c r="E122" s="13">
        <v>26000</v>
      </c>
      <c r="F122" s="13" t="s">
        <v>167</v>
      </c>
      <c r="G122" s="13" t="s">
        <v>168</v>
      </c>
      <c r="I122" s="13" t="s">
        <v>20</v>
      </c>
      <c r="J122" s="13">
        <v>35</v>
      </c>
      <c r="K122" s="13" t="s">
        <v>131</v>
      </c>
      <c r="L122" s="13" t="s">
        <v>22</v>
      </c>
      <c r="M122" s="14">
        <v>2294</v>
      </c>
      <c r="N122" s="19">
        <v>9</v>
      </c>
      <c r="O122" s="13">
        <v>111</v>
      </c>
      <c r="P122" s="20">
        <f t="shared" si="19"/>
        <v>2611.46</v>
      </c>
      <c r="Q122" s="13">
        <f>VLOOKUP(A122,Resturlaub!Urlaub,4,FALSE)</f>
        <v>4</v>
      </c>
      <c r="R122" s="20">
        <f t="shared" si="12"/>
        <v>120.07</v>
      </c>
      <c r="S122" s="20">
        <f t="shared" si="13"/>
        <v>480.28</v>
      </c>
      <c r="T122" s="13">
        <f t="shared" si="17"/>
        <v>30.37</v>
      </c>
      <c r="U122" s="20">
        <f t="shared" si="14"/>
        <v>17.149999999999999</v>
      </c>
      <c r="V122" s="20">
        <f t="shared" si="15"/>
        <v>520.85</v>
      </c>
      <c r="W122" s="21">
        <f t="shared" si="16"/>
        <v>1001.13</v>
      </c>
      <c r="X122" s="20">
        <f>ROUND(IF(VLOOKUP(A122,Gesamtbrutto!Jahresbrutto,4,FALSE)+Rückstellung&lt;BBGW1,Rückstellung*KVPV_AG,IF(VLOOKUP(A122,Gesamtbrutto!Jahresbrutto,4,FALSE)&lt;BBGW1,(BBGW1-VLOOKUP(A122,Gesamtbrutto!Jahresbrutto,4,FALSE))*KVPV_AG,0))+IF(VLOOKUP(A122,Gesamtbrutto!Jahresbrutto,4,FALSE)+Rückstellung&lt;BBGW2,Rückstellung*(RVAV_AG+Insolv),IF(VLOOKUP(A122,Gesamtbrutto!Jahresbrutto,4,FALSE)&lt;BBGW2,(BBGW2-VLOOKUP(A122,Gesamtbrutto!Jahresbrutto,4,FALSE))*(RVAV_AG+Insolv),0)),2)</f>
        <v>196.37</v>
      </c>
      <c r="Y122" s="20">
        <f t="shared" si="18"/>
        <v>1197.5</v>
      </c>
    </row>
    <row r="123" spans="1:25" x14ac:dyDescent="0.25">
      <c r="A123" s="13">
        <v>2621</v>
      </c>
      <c r="B123" s="13" t="s">
        <v>23</v>
      </c>
      <c r="C123" s="13" t="s">
        <v>271</v>
      </c>
      <c r="D123" s="13" t="s">
        <v>166</v>
      </c>
      <c r="E123" s="13">
        <v>26000</v>
      </c>
      <c r="F123" s="13" t="s">
        <v>167</v>
      </c>
      <c r="G123" s="13" t="s">
        <v>168</v>
      </c>
      <c r="I123" s="13" t="s">
        <v>20</v>
      </c>
      <c r="J123" s="13">
        <v>35</v>
      </c>
      <c r="K123" s="13" t="s">
        <v>70</v>
      </c>
      <c r="L123" s="13" t="s">
        <v>22</v>
      </c>
      <c r="M123" s="14">
        <v>3213.5</v>
      </c>
      <c r="N123" s="19">
        <v>11</v>
      </c>
      <c r="P123" s="20">
        <f t="shared" si="19"/>
        <v>3566.99</v>
      </c>
      <c r="Q123" s="13">
        <f>VLOOKUP(A123,Resturlaub!Urlaub,4,FALSE)</f>
        <v>2</v>
      </c>
      <c r="R123" s="20">
        <f t="shared" si="12"/>
        <v>164</v>
      </c>
      <c r="S123" s="20">
        <f t="shared" si="13"/>
        <v>328</v>
      </c>
      <c r="T123" s="13">
        <f t="shared" si="17"/>
        <v>64.84</v>
      </c>
      <c r="U123" s="20">
        <f t="shared" si="14"/>
        <v>23.43</v>
      </c>
      <c r="V123" s="20">
        <f t="shared" si="15"/>
        <v>1519.2</v>
      </c>
      <c r="W123" s="21">
        <f t="shared" si="16"/>
        <v>1847.2</v>
      </c>
      <c r="X123" s="20">
        <f>ROUND(IF(VLOOKUP(A123,Gesamtbrutto!Jahresbrutto,4,FALSE)+Rückstellung&lt;BBGW1,Rückstellung*KVPV_AG,IF(VLOOKUP(A123,Gesamtbrutto!Jahresbrutto,4,FALSE)&lt;BBGW1,(BBGW1-VLOOKUP(A123,Gesamtbrutto!Jahresbrutto,4,FALSE))*KVPV_AG,0))+IF(VLOOKUP(A123,Gesamtbrutto!Jahresbrutto,4,FALSE)+Rückstellung&lt;BBGW2,Rückstellung*(RVAV_AG+Insolv),IF(VLOOKUP(A123,Gesamtbrutto!Jahresbrutto,4,FALSE)&lt;BBGW2,(BBGW2-VLOOKUP(A123,Gesamtbrutto!Jahresbrutto,4,FALSE))*(RVAV_AG+Insolv),0)),2)</f>
        <v>362.33</v>
      </c>
      <c r="Y123" s="20">
        <f t="shared" si="18"/>
        <v>2209.5300000000002</v>
      </c>
    </row>
    <row r="124" spans="1:25" x14ac:dyDescent="0.25">
      <c r="A124" s="13">
        <v>2624</v>
      </c>
      <c r="B124" s="13" t="s">
        <v>23</v>
      </c>
      <c r="C124" s="13" t="s">
        <v>272</v>
      </c>
      <c r="D124" s="13" t="s">
        <v>47</v>
      </c>
      <c r="E124" s="13">
        <v>13200</v>
      </c>
      <c r="F124" s="13" t="s">
        <v>48</v>
      </c>
      <c r="G124" s="13" t="s">
        <v>49</v>
      </c>
      <c r="I124" s="13" t="s">
        <v>20</v>
      </c>
      <c r="J124" s="13">
        <v>35</v>
      </c>
      <c r="K124" s="13" t="s">
        <v>21</v>
      </c>
      <c r="L124" s="13" t="s">
        <v>22</v>
      </c>
      <c r="M124" s="14">
        <v>2608</v>
      </c>
      <c r="N124" s="19">
        <v>12</v>
      </c>
      <c r="O124" s="14"/>
      <c r="P124" s="20">
        <f t="shared" si="19"/>
        <v>2920.96</v>
      </c>
      <c r="Q124" s="13">
        <f>VLOOKUP(A124,Resturlaub!Urlaub,4,FALSE)</f>
        <v>7</v>
      </c>
      <c r="R124" s="20">
        <f t="shared" si="12"/>
        <v>134.30000000000001</v>
      </c>
      <c r="S124" s="20">
        <f t="shared" si="13"/>
        <v>940.1</v>
      </c>
      <c r="T124" s="13">
        <f t="shared" si="17"/>
        <v>0</v>
      </c>
      <c r="U124" s="20">
        <f t="shared" si="14"/>
        <v>19.190000000000001</v>
      </c>
      <c r="V124" s="20">
        <f t="shared" si="15"/>
        <v>0</v>
      </c>
      <c r="W124" s="21">
        <f t="shared" si="16"/>
        <v>940.1</v>
      </c>
      <c r="X124" s="20">
        <f>ROUND(IF(VLOOKUP(A124,Gesamtbrutto!Jahresbrutto,4,FALSE)+Rückstellung&lt;BBGW1,Rückstellung*KVPV_AG,IF(VLOOKUP(A124,Gesamtbrutto!Jahresbrutto,4,FALSE)&lt;BBGW1,(BBGW1-VLOOKUP(A124,Gesamtbrutto!Jahresbrutto,4,FALSE))*KVPV_AG,0))+IF(VLOOKUP(A124,Gesamtbrutto!Jahresbrutto,4,FALSE)+Rückstellung&lt;BBGW2,Rückstellung*(RVAV_AG+Insolv),IF(VLOOKUP(A124,Gesamtbrutto!Jahresbrutto,4,FALSE)&lt;BBGW2,(BBGW2-VLOOKUP(A124,Gesamtbrutto!Jahresbrutto,4,FALSE))*(RVAV_AG+Insolv),0)),2)</f>
        <v>184.4</v>
      </c>
      <c r="Y124" s="20">
        <f t="shared" si="18"/>
        <v>1124.5</v>
      </c>
    </row>
    <row r="125" spans="1:25" x14ac:dyDescent="0.25">
      <c r="A125" s="13">
        <v>2644</v>
      </c>
      <c r="B125" s="13" t="s">
        <v>171</v>
      </c>
      <c r="C125" s="13" t="s">
        <v>273</v>
      </c>
      <c r="D125" s="13" t="s">
        <v>166</v>
      </c>
      <c r="E125" s="13">
        <v>26000</v>
      </c>
      <c r="F125" s="13" t="s">
        <v>167</v>
      </c>
      <c r="G125" s="13" t="s">
        <v>168</v>
      </c>
      <c r="I125" s="13" t="s">
        <v>20</v>
      </c>
      <c r="J125" s="13">
        <v>35</v>
      </c>
      <c r="K125" s="13" t="s">
        <v>118</v>
      </c>
      <c r="L125" s="13" t="s">
        <v>22</v>
      </c>
      <c r="M125" s="14">
        <v>2066.5</v>
      </c>
      <c r="N125" s="19">
        <v>10</v>
      </c>
      <c r="P125" s="20">
        <f t="shared" si="19"/>
        <v>2273.15</v>
      </c>
      <c r="Q125" s="13">
        <f>VLOOKUP(A125,Resturlaub!Urlaub,4,FALSE)</f>
        <v>4</v>
      </c>
      <c r="R125" s="20">
        <f t="shared" si="12"/>
        <v>104.51</v>
      </c>
      <c r="S125" s="20">
        <f t="shared" si="13"/>
        <v>418.04</v>
      </c>
      <c r="T125" s="13">
        <f t="shared" si="17"/>
        <v>1.43</v>
      </c>
      <c r="U125" s="20">
        <f t="shared" si="14"/>
        <v>14.93</v>
      </c>
      <c r="V125" s="20">
        <f t="shared" si="15"/>
        <v>21.35</v>
      </c>
      <c r="W125" s="21">
        <f t="shared" si="16"/>
        <v>439.39000000000004</v>
      </c>
      <c r="X125" s="20">
        <f>ROUND(IF(VLOOKUP(A125,Gesamtbrutto!Jahresbrutto,4,FALSE)+Rückstellung&lt;BBGW1,Rückstellung*KVPV_AG,IF(VLOOKUP(A125,Gesamtbrutto!Jahresbrutto,4,FALSE)&lt;BBGW1,(BBGW1-VLOOKUP(A125,Gesamtbrutto!Jahresbrutto,4,FALSE))*KVPV_AG,0))+IF(VLOOKUP(A125,Gesamtbrutto!Jahresbrutto,4,FALSE)+Rückstellung&lt;BBGW2,Rückstellung*(RVAV_AG+Insolv),IF(VLOOKUP(A125,Gesamtbrutto!Jahresbrutto,4,FALSE)&lt;BBGW2,(BBGW2-VLOOKUP(A125,Gesamtbrutto!Jahresbrutto,4,FALSE))*(RVAV_AG+Insolv),0)),2)</f>
        <v>86.19</v>
      </c>
      <c r="Y125" s="20">
        <f t="shared" si="18"/>
        <v>525.58000000000004</v>
      </c>
    </row>
    <row r="126" spans="1:25" x14ac:dyDescent="0.25">
      <c r="A126" s="13">
        <v>2675</v>
      </c>
      <c r="B126" s="13" t="s">
        <v>52</v>
      </c>
      <c r="C126" s="13" t="s">
        <v>274</v>
      </c>
      <c r="D126" s="13" t="s">
        <v>189</v>
      </c>
      <c r="E126" s="13">
        <v>43000</v>
      </c>
      <c r="F126" s="13" t="s">
        <v>190</v>
      </c>
      <c r="G126" s="13" t="s">
        <v>191</v>
      </c>
      <c r="I126" s="13" t="s">
        <v>20</v>
      </c>
      <c r="J126" s="13">
        <v>35</v>
      </c>
      <c r="K126" s="13" t="s">
        <v>21</v>
      </c>
      <c r="L126" s="13" t="s">
        <v>22</v>
      </c>
      <c r="M126" s="14">
        <v>2608</v>
      </c>
      <c r="N126" s="19">
        <v>10</v>
      </c>
      <c r="P126" s="20">
        <f t="shared" si="19"/>
        <v>2868.8</v>
      </c>
      <c r="Q126" s="13">
        <f>VLOOKUP(A126,Resturlaub!Urlaub,4,FALSE)</f>
        <v>2</v>
      </c>
      <c r="R126" s="20">
        <f t="shared" si="12"/>
        <v>131.9</v>
      </c>
      <c r="S126" s="20">
        <f t="shared" si="13"/>
        <v>263.8</v>
      </c>
      <c r="T126" s="13">
        <f t="shared" si="17"/>
        <v>35.909999999999997</v>
      </c>
      <c r="U126" s="20">
        <f t="shared" si="14"/>
        <v>18.84</v>
      </c>
      <c r="V126" s="20">
        <f t="shared" si="15"/>
        <v>676.54</v>
      </c>
      <c r="W126" s="21">
        <f t="shared" si="16"/>
        <v>940.33999999999992</v>
      </c>
      <c r="X126" s="20">
        <f>ROUND(IF(VLOOKUP(A126,Gesamtbrutto!Jahresbrutto,4,FALSE)+Rückstellung&lt;BBGW1,Rückstellung*KVPV_AG,IF(VLOOKUP(A126,Gesamtbrutto!Jahresbrutto,4,FALSE)&lt;BBGW1,(BBGW1-VLOOKUP(A126,Gesamtbrutto!Jahresbrutto,4,FALSE))*KVPV_AG,0))+IF(VLOOKUP(A126,Gesamtbrutto!Jahresbrutto,4,FALSE)+Rückstellung&lt;BBGW2,Rückstellung*(RVAV_AG+Insolv),IF(VLOOKUP(A126,Gesamtbrutto!Jahresbrutto,4,FALSE)&lt;BBGW2,(BBGW2-VLOOKUP(A126,Gesamtbrutto!Jahresbrutto,4,FALSE))*(RVAV_AG+Insolv),0)),2)</f>
        <v>184.45</v>
      </c>
      <c r="Y126" s="20">
        <f t="shared" si="18"/>
        <v>1124.79</v>
      </c>
    </row>
    <row r="127" spans="1:25" x14ac:dyDescent="0.25">
      <c r="A127" s="13">
        <v>2679</v>
      </c>
      <c r="B127" s="13" t="s">
        <v>215</v>
      </c>
      <c r="C127" s="13" t="s">
        <v>275</v>
      </c>
      <c r="D127" s="13" t="s">
        <v>96</v>
      </c>
      <c r="E127" s="13">
        <v>48000</v>
      </c>
      <c r="F127" s="13" t="s">
        <v>97</v>
      </c>
      <c r="G127" s="13" t="s">
        <v>105</v>
      </c>
      <c r="I127" s="13" t="s">
        <v>20</v>
      </c>
      <c r="J127" s="13">
        <v>35</v>
      </c>
      <c r="K127" s="13" t="s">
        <v>74</v>
      </c>
      <c r="L127" s="13" t="s">
        <v>22</v>
      </c>
      <c r="M127" s="14">
        <v>2042</v>
      </c>
      <c r="N127" s="19">
        <v>10</v>
      </c>
      <c r="O127" s="13">
        <v>124</v>
      </c>
      <c r="P127" s="20">
        <f t="shared" si="19"/>
        <v>2370.1999999999998</v>
      </c>
      <c r="Q127" s="13">
        <f>VLOOKUP(A127,Resturlaub!Urlaub,4,FALSE)</f>
        <v>10</v>
      </c>
      <c r="R127" s="20">
        <f t="shared" si="12"/>
        <v>108.97</v>
      </c>
      <c r="S127" s="20">
        <f t="shared" si="13"/>
        <v>1089.7</v>
      </c>
      <c r="T127" s="13">
        <f t="shared" si="17"/>
        <v>86.5</v>
      </c>
      <c r="U127" s="20">
        <f t="shared" si="14"/>
        <v>15.57</v>
      </c>
      <c r="V127" s="20">
        <f t="shared" si="15"/>
        <v>1346.81</v>
      </c>
      <c r="W127" s="21">
        <f t="shared" si="16"/>
        <v>2436.5100000000002</v>
      </c>
      <c r="X127" s="20">
        <f>ROUND(IF(VLOOKUP(A127,Gesamtbrutto!Jahresbrutto,4,FALSE)+Rückstellung&lt;BBGW1,Rückstellung*KVPV_AG,IF(VLOOKUP(A127,Gesamtbrutto!Jahresbrutto,4,FALSE)&lt;BBGW1,(BBGW1-VLOOKUP(A127,Gesamtbrutto!Jahresbrutto,4,FALSE))*KVPV_AG,0))+IF(VLOOKUP(A127,Gesamtbrutto!Jahresbrutto,4,FALSE)+Rückstellung&lt;BBGW2,Rückstellung*(RVAV_AG+Insolv),IF(VLOOKUP(A127,Gesamtbrutto!Jahresbrutto,4,FALSE)&lt;BBGW2,(BBGW2-VLOOKUP(A127,Gesamtbrutto!Jahresbrutto,4,FALSE))*(RVAV_AG+Insolv),0)),2)</f>
        <v>477.92</v>
      </c>
      <c r="Y127" s="20">
        <f t="shared" si="18"/>
        <v>2914.43</v>
      </c>
    </row>
    <row r="128" spans="1:25" x14ac:dyDescent="0.25">
      <c r="A128" s="13">
        <v>2688</v>
      </c>
      <c r="B128" s="13" t="s">
        <v>276</v>
      </c>
      <c r="C128" s="13" t="s">
        <v>277</v>
      </c>
      <c r="D128" s="13" t="s">
        <v>166</v>
      </c>
      <c r="E128" s="13">
        <v>26000</v>
      </c>
      <c r="F128" s="13" t="s">
        <v>167</v>
      </c>
      <c r="G128" s="13" t="s">
        <v>168</v>
      </c>
      <c r="I128" s="13" t="s">
        <v>20</v>
      </c>
      <c r="J128" s="13">
        <v>35</v>
      </c>
      <c r="K128" s="13" t="s">
        <v>118</v>
      </c>
      <c r="L128" s="13" t="s">
        <v>22</v>
      </c>
      <c r="M128" s="14">
        <v>2066.5</v>
      </c>
      <c r="N128" s="19">
        <v>11</v>
      </c>
      <c r="O128" s="13">
        <v>136</v>
      </c>
      <c r="P128" s="20">
        <f t="shared" si="19"/>
        <v>2429.8200000000002</v>
      </c>
      <c r="Q128" s="13">
        <f>VLOOKUP(A128,Resturlaub!Urlaub,4,FALSE)</f>
        <v>4</v>
      </c>
      <c r="R128" s="20">
        <f t="shared" si="12"/>
        <v>111.72</v>
      </c>
      <c r="S128" s="20">
        <f t="shared" si="13"/>
        <v>446.88</v>
      </c>
      <c r="T128" s="13">
        <f t="shared" si="17"/>
        <v>0</v>
      </c>
      <c r="U128" s="20">
        <f t="shared" si="14"/>
        <v>15.96</v>
      </c>
      <c r="V128" s="20">
        <f t="shared" si="15"/>
        <v>0</v>
      </c>
      <c r="W128" s="21">
        <f t="shared" si="16"/>
        <v>446.88</v>
      </c>
      <c r="X128" s="20">
        <f>ROUND(IF(VLOOKUP(A128,Gesamtbrutto!Jahresbrutto,4,FALSE)+Rückstellung&lt;BBGW1,Rückstellung*KVPV_AG,IF(VLOOKUP(A128,Gesamtbrutto!Jahresbrutto,4,FALSE)&lt;BBGW1,(BBGW1-VLOOKUP(A128,Gesamtbrutto!Jahresbrutto,4,FALSE))*KVPV_AG,0))+IF(VLOOKUP(A128,Gesamtbrutto!Jahresbrutto,4,FALSE)+Rückstellung&lt;BBGW2,Rückstellung*(RVAV_AG+Insolv),IF(VLOOKUP(A128,Gesamtbrutto!Jahresbrutto,4,FALSE)&lt;BBGW2,(BBGW2-VLOOKUP(A128,Gesamtbrutto!Jahresbrutto,4,FALSE))*(RVAV_AG+Insolv),0)),2)</f>
        <v>87.66</v>
      </c>
      <c r="Y128" s="20">
        <f t="shared" si="18"/>
        <v>534.54</v>
      </c>
    </row>
    <row r="129" spans="1:25" x14ac:dyDescent="0.25">
      <c r="A129" s="13">
        <v>2689</v>
      </c>
      <c r="B129" s="13" t="s">
        <v>39</v>
      </c>
      <c r="C129" s="13" t="s">
        <v>278</v>
      </c>
      <c r="D129" s="13" t="s">
        <v>184</v>
      </c>
      <c r="E129" s="13">
        <v>46000</v>
      </c>
      <c r="F129" s="13" t="s">
        <v>185</v>
      </c>
      <c r="G129" s="13" t="s">
        <v>186</v>
      </c>
      <c r="I129" s="13" t="s">
        <v>20</v>
      </c>
      <c r="J129" s="13">
        <v>35</v>
      </c>
      <c r="K129" s="13" t="s">
        <v>85</v>
      </c>
      <c r="L129" s="13" t="s">
        <v>279</v>
      </c>
      <c r="M129" s="14">
        <v>4730</v>
      </c>
      <c r="N129" s="19">
        <v>11</v>
      </c>
      <c r="P129" s="20">
        <f t="shared" si="19"/>
        <v>5250.3</v>
      </c>
      <c r="Q129" s="13">
        <f>VLOOKUP(A129,Resturlaub!Urlaub,4,FALSE)</f>
        <v>8</v>
      </c>
      <c r="R129" s="20">
        <f t="shared" si="12"/>
        <v>241.39</v>
      </c>
      <c r="S129" s="20">
        <f t="shared" si="13"/>
        <v>1931.12</v>
      </c>
      <c r="T129" s="13">
        <f t="shared" si="17"/>
        <v>71.72</v>
      </c>
      <c r="U129" s="20">
        <f t="shared" si="14"/>
        <v>34.479999999999997</v>
      </c>
      <c r="V129" s="20">
        <f t="shared" si="15"/>
        <v>2472.91</v>
      </c>
      <c r="W129" s="21">
        <f t="shared" si="16"/>
        <v>4404.03</v>
      </c>
      <c r="X129" s="20">
        <f>ROUND(IF(VLOOKUP(A129,Gesamtbrutto!Jahresbrutto,4,FALSE)+Rückstellung&lt;BBGW1,Rückstellung*KVPV_AG,IF(VLOOKUP(A129,Gesamtbrutto!Jahresbrutto,4,FALSE)&lt;BBGW1,(BBGW1-VLOOKUP(A129,Gesamtbrutto!Jahresbrutto,4,FALSE))*KVPV_AG,0))+IF(VLOOKUP(A129,Gesamtbrutto!Jahresbrutto,4,FALSE)+Rückstellung&lt;BBGW2,Rückstellung*(RVAV_AG+Insolv),IF(VLOOKUP(A129,Gesamtbrutto!Jahresbrutto,4,FALSE)&lt;BBGW2,(BBGW2-VLOOKUP(A129,Gesamtbrutto!Jahresbrutto,4,FALSE))*(RVAV_AG+Insolv),0)),2)</f>
        <v>321.69</v>
      </c>
      <c r="Y129" s="20">
        <f t="shared" si="18"/>
        <v>4725.72</v>
      </c>
    </row>
    <row r="130" spans="1:25" x14ac:dyDescent="0.25">
      <c r="A130" s="13">
        <v>2695</v>
      </c>
      <c r="B130" s="13" t="s">
        <v>141</v>
      </c>
      <c r="C130" s="13" t="s">
        <v>280</v>
      </c>
      <c r="D130" s="13" t="s">
        <v>41</v>
      </c>
      <c r="E130" s="13">
        <v>22020</v>
      </c>
      <c r="F130" s="13" t="s">
        <v>42</v>
      </c>
      <c r="G130" s="13" t="s">
        <v>43</v>
      </c>
      <c r="I130" s="13" t="s">
        <v>20</v>
      </c>
      <c r="J130" s="13">
        <v>35</v>
      </c>
      <c r="K130" s="13" t="s">
        <v>102</v>
      </c>
      <c r="L130" s="13" t="s">
        <v>103</v>
      </c>
      <c r="M130" s="14">
        <v>4353.5</v>
      </c>
      <c r="N130" s="19">
        <v>10</v>
      </c>
      <c r="O130" s="13">
        <v>80</v>
      </c>
      <c r="P130" s="20">
        <f t="shared" si="19"/>
        <v>4868.8500000000004</v>
      </c>
      <c r="Q130" s="13">
        <f>VLOOKUP(A130,Resturlaub!Urlaub,4,FALSE)</f>
        <v>2</v>
      </c>
      <c r="R130" s="20">
        <f t="shared" si="12"/>
        <v>223.86</v>
      </c>
      <c r="S130" s="20">
        <f t="shared" si="13"/>
        <v>447.72</v>
      </c>
      <c r="T130" s="13">
        <f t="shared" si="17"/>
        <v>38.869999999999997</v>
      </c>
      <c r="U130" s="20">
        <f t="shared" si="14"/>
        <v>31.98</v>
      </c>
      <c r="V130" s="20">
        <f t="shared" si="15"/>
        <v>1243.06</v>
      </c>
      <c r="W130" s="21">
        <f t="shared" si="16"/>
        <v>1690.78</v>
      </c>
      <c r="X130" s="20">
        <f>ROUND(IF(VLOOKUP(A130,Gesamtbrutto!Jahresbrutto,4,FALSE)+Rückstellung&lt;BBGW1,Rückstellung*KVPV_AG,IF(VLOOKUP(A130,Gesamtbrutto!Jahresbrutto,4,FALSE)&lt;BBGW1,(BBGW1-VLOOKUP(A130,Gesamtbrutto!Jahresbrutto,4,FALSE))*KVPV_AG,0))+IF(VLOOKUP(A130,Gesamtbrutto!Jahresbrutto,4,FALSE)+Rückstellung&lt;BBGW2,Rückstellung*(RVAV_AG+Insolv),IF(VLOOKUP(A130,Gesamtbrutto!Jahresbrutto,4,FALSE)&lt;BBGW2,(BBGW2-VLOOKUP(A130,Gesamtbrutto!Jahresbrutto,4,FALSE))*(RVAV_AG+Insolv),0)),2)</f>
        <v>191.73</v>
      </c>
      <c r="Y130" s="20">
        <f t="shared" si="18"/>
        <v>1882.51</v>
      </c>
    </row>
    <row r="131" spans="1:25" x14ac:dyDescent="0.25">
      <c r="A131" s="13">
        <v>2717</v>
      </c>
      <c r="B131" s="13" t="s">
        <v>39</v>
      </c>
      <c r="C131" s="13" t="s">
        <v>281</v>
      </c>
      <c r="D131" s="13" t="s">
        <v>47</v>
      </c>
      <c r="E131" s="13">
        <v>13200</v>
      </c>
      <c r="F131" s="13" t="s">
        <v>48</v>
      </c>
      <c r="G131" s="13" t="s">
        <v>49</v>
      </c>
      <c r="I131" s="13" t="s">
        <v>229</v>
      </c>
      <c r="J131" s="13">
        <v>35</v>
      </c>
      <c r="K131" s="13" t="s">
        <v>230</v>
      </c>
      <c r="L131" s="13" t="s">
        <v>231</v>
      </c>
      <c r="M131" s="14">
        <v>820.55</v>
      </c>
      <c r="N131" s="19"/>
      <c r="P131" s="20">
        <f t="shared" si="19"/>
        <v>820.55</v>
      </c>
      <c r="Q131" s="13">
        <f>VLOOKUP(A131,Resturlaub!Urlaub,4,FALSE)</f>
        <v>6</v>
      </c>
      <c r="R131" s="20">
        <f t="shared" si="12"/>
        <v>37.729999999999997</v>
      </c>
      <c r="S131" s="20">
        <f t="shared" si="13"/>
        <v>226.38</v>
      </c>
      <c r="T131" s="13">
        <f t="shared" si="17"/>
        <v>58.48</v>
      </c>
      <c r="U131" s="20">
        <f t="shared" si="14"/>
        <v>5.39</v>
      </c>
      <c r="V131" s="20">
        <f t="shared" si="15"/>
        <v>315.20999999999998</v>
      </c>
      <c r="W131" s="21">
        <f t="shared" si="16"/>
        <v>541.58999999999992</v>
      </c>
      <c r="X131" s="20">
        <f>ROUND(IF(VLOOKUP(A131,Gesamtbrutto!Jahresbrutto,4,FALSE)+Rückstellung&lt;BBGW1,Rückstellung*KVPV_AG,IF(VLOOKUP(A131,Gesamtbrutto!Jahresbrutto,4,FALSE)&lt;BBGW1,(BBGW1-VLOOKUP(A131,Gesamtbrutto!Jahresbrutto,4,FALSE))*KVPV_AG,0))+IF(VLOOKUP(A131,Gesamtbrutto!Jahresbrutto,4,FALSE)+Rückstellung&lt;BBGW2,Rückstellung*(RVAV_AG+Insolv),IF(VLOOKUP(A131,Gesamtbrutto!Jahresbrutto,4,FALSE)&lt;BBGW2,(BBGW2-VLOOKUP(A131,Gesamtbrutto!Jahresbrutto,4,FALSE))*(RVAV_AG+Insolv),0)),2)</f>
        <v>106.23</v>
      </c>
      <c r="Y131" s="20">
        <f t="shared" si="18"/>
        <v>647.82000000000005</v>
      </c>
    </row>
    <row r="132" spans="1:25" x14ac:dyDescent="0.25">
      <c r="A132" s="13">
        <v>2735</v>
      </c>
      <c r="B132" s="13" t="s">
        <v>282</v>
      </c>
      <c r="C132" s="13" t="s">
        <v>283</v>
      </c>
      <c r="D132" s="13" t="s">
        <v>175</v>
      </c>
      <c r="E132" s="13">
        <v>41000</v>
      </c>
      <c r="F132" s="13" t="s">
        <v>176</v>
      </c>
      <c r="G132" s="13" t="s">
        <v>177</v>
      </c>
      <c r="I132" s="13" t="s">
        <v>20</v>
      </c>
      <c r="J132" s="13">
        <v>35</v>
      </c>
      <c r="K132" s="13" t="s">
        <v>123</v>
      </c>
      <c r="L132" s="13" t="s">
        <v>22</v>
      </c>
      <c r="M132" s="14">
        <v>2866.5</v>
      </c>
      <c r="N132" s="19">
        <v>10</v>
      </c>
      <c r="P132" s="20">
        <f t="shared" si="19"/>
        <v>3153.15</v>
      </c>
      <c r="Q132" s="13">
        <f>VLOOKUP(A132,Resturlaub!Urlaub,4,FALSE)</f>
        <v>0</v>
      </c>
      <c r="R132" s="20">
        <f t="shared" si="12"/>
        <v>144.97</v>
      </c>
      <c r="S132" s="20">
        <f t="shared" si="13"/>
        <v>0</v>
      </c>
      <c r="T132" s="13">
        <f t="shared" si="17"/>
        <v>61.49</v>
      </c>
      <c r="U132" s="20">
        <f t="shared" si="14"/>
        <v>20.71</v>
      </c>
      <c r="V132" s="20">
        <f t="shared" si="15"/>
        <v>1273.46</v>
      </c>
      <c r="W132" s="21">
        <f t="shared" si="16"/>
        <v>1273.46</v>
      </c>
      <c r="X132" s="20">
        <f>ROUND(IF(VLOOKUP(A132,Gesamtbrutto!Jahresbrutto,4,FALSE)+Rückstellung&lt;BBGW1,Rückstellung*KVPV_AG,IF(VLOOKUP(A132,Gesamtbrutto!Jahresbrutto,4,FALSE)&lt;BBGW1,(BBGW1-VLOOKUP(A132,Gesamtbrutto!Jahresbrutto,4,FALSE))*KVPV_AG,0))+IF(VLOOKUP(A132,Gesamtbrutto!Jahresbrutto,4,FALSE)+Rückstellung&lt;BBGW2,Rückstellung*(RVAV_AG+Insolv),IF(VLOOKUP(A132,Gesamtbrutto!Jahresbrutto,4,FALSE)&lt;BBGW2,(BBGW2-VLOOKUP(A132,Gesamtbrutto!Jahresbrutto,4,FALSE))*(RVAV_AG+Insolv),0)),2)</f>
        <v>249.79</v>
      </c>
      <c r="Y132" s="20">
        <f t="shared" si="18"/>
        <v>1523.25</v>
      </c>
    </row>
    <row r="133" spans="1:25" x14ac:dyDescent="0.25">
      <c r="A133" s="13">
        <v>2763</v>
      </c>
      <c r="B133" s="13" t="s">
        <v>240</v>
      </c>
      <c r="C133" s="13" t="s">
        <v>284</v>
      </c>
      <c r="D133" s="13" t="s">
        <v>184</v>
      </c>
      <c r="E133" s="13">
        <v>46000</v>
      </c>
      <c r="F133" s="13" t="s">
        <v>185</v>
      </c>
      <c r="G133" s="13" t="s">
        <v>186</v>
      </c>
      <c r="I133" s="13" t="s">
        <v>20</v>
      </c>
      <c r="J133" s="13">
        <v>35</v>
      </c>
      <c r="K133" s="13" t="s">
        <v>85</v>
      </c>
      <c r="L133" s="13" t="s">
        <v>103</v>
      </c>
      <c r="M133" s="14">
        <v>5256.5</v>
      </c>
      <c r="N133" s="19">
        <v>11</v>
      </c>
      <c r="P133" s="20">
        <f t="shared" ref="P133:P164" si="20">ROUND(IF(Tariftyp="AT",Grundentgelt,Grundentgelt*(1+LZProzent/100)*IRWAZ/35+FWZ),2)</f>
        <v>5834.72</v>
      </c>
      <c r="Q133" s="13">
        <f>VLOOKUP(A133,Resturlaub!Urlaub,4,FALSE)</f>
        <v>6</v>
      </c>
      <c r="R133" s="20">
        <f t="shared" ref="R133:R196" si="21">ROUND(Monatsentgelt/Tagesfaktor,2)</f>
        <v>268.26</v>
      </c>
      <c r="S133" s="20">
        <f t="shared" ref="S133:S196" si="22">ROUND(Tageswert*Resturlaub,2)</f>
        <v>1609.56</v>
      </c>
      <c r="T133" s="13">
        <f t="shared" si="17"/>
        <v>74.08</v>
      </c>
      <c r="U133" s="20">
        <f t="shared" ref="U133:U196" si="23">ROUND(Monatsentgelt/(IRWAZ*Wochenfaktor),2)</f>
        <v>38.32</v>
      </c>
      <c r="V133" s="20">
        <f t="shared" ref="V133:V196" si="24">ROUND(Gleitzeitstand*Stundenwert,2)</f>
        <v>2838.75</v>
      </c>
      <c r="W133" s="21">
        <f t="shared" ref="W133:W196" si="25">Betrag_RU+Betrag_GZ</f>
        <v>4448.3099999999995</v>
      </c>
      <c r="X133" s="20">
        <f>ROUND(IF(VLOOKUP(A133,Gesamtbrutto!Jahresbrutto,4,FALSE)+Rückstellung&lt;BBGW1,Rückstellung*KVPV_AG,IF(VLOOKUP(A133,Gesamtbrutto!Jahresbrutto,4,FALSE)&lt;BBGW1,(BBGW1-VLOOKUP(A133,Gesamtbrutto!Jahresbrutto,4,FALSE))*KVPV_AG,0))+IF(VLOOKUP(A133,Gesamtbrutto!Jahresbrutto,4,FALSE)+Rückstellung&lt;BBGW2,Rückstellung*(RVAV_AG+Insolv),IF(VLOOKUP(A133,Gesamtbrutto!Jahresbrutto,4,FALSE)&lt;BBGW2,(BBGW2-VLOOKUP(A133,Gesamtbrutto!Jahresbrutto,4,FALSE))*(RVAV_AG+Insolv),0)),2)</f>
        <v>0</v>
      </c>
      <c r="Y133" s="20">
        <f t="shared" si="18"/>
        <v>4448.3100000000004</v>
      </c>
    </row>
    <row r="134" spans="1:25" x14ac:dyDescent="0.25">
      <c r="A134" s="13">
        <v>2767</v>
      </c>
      <c r="B134" s="13" t="s">
        <v>23</v>
      </c>
      <c r="C134" s="13" t="s">
        <v>285</v>
      </c>
      <c r="D134" s="13" t="s">
        <v>166</v>
      </c>
      <c r="E134" s="13">
        <v>26000</v>
      </c>
      <c r="F134" s="13" t="s">
        <v>167</v>
      </c>
      <c r="G134" s="13" t="s">
        <v>168</v>
      </c>
      <c r="I134" s="13" t="s">
        <v>20</v>
      </c>
      <c r="J134" s="13">
        <v>35</v>
      </c>
      <c r="K134" s="13" t="s">
        <v>102</v>
      </c>
      <c r="L134" s="13" t="s">
        <v>103</v>
      </c>
      <c r="M134" s="14">
        <v>4353.5</v>
      </c>
      <c r="N134" s="19">
        <v>10</v>
      </c>
      <c r="O134" s="14"/>
      <c r="P134" s="20">
        <f t="shared" si="20"/>
        <v>4788.8500000000004</v>
      </c>
      <c r="Q134" s="13">
        <f>VLOOKUP(A134,Resturlaub!Urlaub,4,FALSE)</f>
        <v>0</v>
      </c>
      <c r="R134" s="20">
        <f t="shared" si="21"/>
        <v>220.18</v>
      </c>
      <c r="S134" s="20">
        <f t="shared" si="22"/>
        <v>0</v>
      </c>
      <c r="T134" s="13">
        <f t="shared" ref="T134:T197" si="26">VLOOKUP(A134,Gleitzeitsaldo,5,FALSE)</f>
        <v>99.82</v>
      </c>
      <c r="U134" s="20">
        <f t="shared" si="23"/>
        <v>31.45</v>
      </c>
      <c r="V134" s="20">
        <f t="shared" si="24"/>
        <v>3139.34</v>
      </c>
      <c r="W134" s="21">
        <f t="shared" si="25"/>
        <v>3139.34</v>
      </c>
      <c r="X134" s="20">
        <f>ROUND(IF(VLOOKUP(A134,Gesamtbrutto!Jahresbrutto,4,FALSE)+Rückstellung&lt;BBGW1,Rückstellung*KVPV_AG,IF(VLOOKUP(A134,Gesamtbrutto!Jahresbrutto,4,FALSE)&lt;BBGW1,(BBGW1-VLOOKUP(A134,Gesamtbrutto!Jahresbrutto,4,FALSE))*KVPV_AG,0))+IF(VLOOKUP(A134,Gesamtbrutto!Jahresbrutto,4,FALSE)+Rückstellung&lt;BBGW2,Rückstellung*(RVAV_AG+Insolv),IF(VLOOKUP(A134,Gesamtbrutto!Jahresbrutto,4,FALSE)&lt;BBGW2,(BBGW2-VLOOKUP(A134,Gesamtbrutto!Jahresbrutto,4,FALSE))*(RVAV_AG+Insolv),0)),2)</f>
        <v>356</v>
      </c>
      <c r="Y134" s="20">
        <f t="shared" ref="Y134:Y197" si="27">ROUND(W134+X134,2)</f>
        <v>3495.34</v>
      </c>
    </row>
    <row r="135" spans="1:25" x14ac:dyDescent="0.25">
      <c r="A135" s="13">
        <v>2769</v>
      </c>
      <c r="B135" s="13" t="s">
        <v>39</v>
      </c>
      <c r="C135" s="13" t="s">
        <v>286</v>
      </c>
      <c r="D135" s="13" t="s">
        <v>41</v>
      </c>
      <c r="E135" s="13">
        <v>22020</v>
      </c>
      <c r="F135" s="13" t="s">
        <v>42</v>
      </c>
      <c r="G135" s="13" t="s">
        <v>43</v>
      </c>
      <c r="I135" s="13" t="s">
        <v>20</v>
      </c>
      <c r="J135" s="13">
        <v>35</v>
      </c>
      <c r="K135" s="13" t="s">
        <v>28</v>
      </c>
      <c r="L135" s="13" t="s">
        <v>22</v>
      </c>
      <c r="M135" s="14">
        <v>2167.5</v>
      </c>
      <c r="N135" s="19">
        <v>9</v>
      </c>
      <c r="P135" s="20">
        <f t="shared" si="20"/>
        <v>2362.58</v>
      </c>
      <c r="Q135" s="13">
        <f>VLOOKUP(A135,Resturlaub!Urlaub,4,FALSE)</f>
        <v>9</v>
      </c>
      <c r="R135" s="20">
        <f t="shared" si="21"/>
        <v>108.62</v>
      </c>
      <c r="S135" s="20">
        <f t="shared" si="22"/>
        <v>977.58</v>
      </c>
      <c r="T135" s="13">
        <f t="shared" si="26"/>
        <v>0</v>
      </c>
      <c r="U135" s="20">
        <f t="shared" si="23"/>
        <v>15.52</v>
      </c>
      <c r="V135" s="20">
        <f t="shared" si="24"/>
        <v>0</v>
      </c>
      <c r="W135" s="21">
        <f t="shared" si="25"/>
        <v>977.58</v>
      </c>
      <c r="X135" s="20">
        <f>ROUND(IF(VLOOKUP(A135,Gesamtbrutto!Jahresbrutto,4,FALSE)+Rückstellung&lt;BBGW1,Rückstellung*KVPV_AG,IF(VLOOKUP(A135,Gesamtbrutto!Jahresbrutto,4,FALSE)&lt;BBGW1,(BBGW1-VLOOKUP(A135,Gesamtbrutto!Jahresbrutto,4,FALSE))*KVPV_AG,0))+IF(VLOOKUP(A135,Gesamtbrutto!Jahresbrutto,4,FALSE)+Rückstellung&lt;BBGW2,Rückstellung*(RVAV_AG+Insolv),IF(VLOOKUP(A135,Gesamtbrutto!Jahresbrutto,4,FALSE)&lt;BBGW2,(BBGW2-VLOOKUP(A135,Gesamtbrutto!Jahresbrutto,4,FALSE))*(RVAV_AG+Insolv),0)),2)</f>
        <v>191.75</v>
      </c>
      <c r="Y135" s="20">
        <f t="shared" si="27"/>
        <v>1169.33</v>
      </c>
    </row>
    <row r="136" spans="1:25" x14ac:dyDescent="0.25">
      <c r="A136" s="13">
        <v>2770</v>
      </c>
      <c r="B136" s="13" t="s">
        <v>39</v>
      </c>
      <c r="C136" s="13" t="s">
        <v>287</v>
      </c>
      <c r="D136" s="13" t="s">
        <v>184</v>
      </c>
      <c r="E136" s="13">
        <v>46000</v>
      </c>
      <c r="F136" s="13" t="s">
        <v>185</v>
      </c>
      <c r="G136" s="13" t="s">
        <v>186</v>
      </c>
      <c r="I136" s="13" t="s">
        <v>20</v>
      </c>
      <c r="J136" s="13">
        <v>35</v>
      </c>
      <c r="K136" s="13" t="s">
        <v>70</v>
      </c>
      <c r="L136" s="13" t="s">
        <v>22</v>
      </c>
      <c r="M136" s="14">
        <v>3213.5</v>
      </c>
      <c r="N136" s="19">
        <v>12</v>
      </c>
      <c r="O136" s="14"/>
      <c r="P136" s="20">
        <f t="shared" si="20"/>
        <v>3599.12</v>
      </c>
      <c r="Q136" s="13">
        <f>VLOOKUP(A136,Resturlaub!Urlaub,4,FALSE)</f>
        <v>1</v>
      </c>
      <c r="R136" s="20">
        <f t="shared" si="21"/>
        <v>165.48</v>
      </c>
      <c r="S136" s="20">
        <f t="shared" si="22"/>
        <v>165.48</v>
      </c>
      <c r="T136" s="13">
        <f t="shared" si="26"/>
        <v>41.9</v>
      </c>
      <c r="U136" s="20">
        <f t="shared" si="23"/>
        <v>23.64</v>
      </c>
      <c r="V136" s="20">
        <f t="shared" si="24"/>
        <v>990.52</v>
      </c>
      <c r="W136" s="21">
        <f t="shared" si="25"/>
        <v>1156</v>
      </c>
      <c r="X136" s="20">
        <f>ROUND(IF(VLOOKUP(A136,Gesamtbrutto!Jahresbrutto,4,FALSE)+Rückstellung&lt;BBGW1,Rückstellung*KVPV_AG,IF(VLOOKUP(A136,Gesamtbrutto!Jahresbrutto,4,FALSE)&lt;BBGW1,(BBGW1-VLOOKUP(A136,Gesamtbrutto!Jahresbrutto,4,FALSE))*KVPV_AG,0))+IF(VLOOKUP(A136,Gesamtbrutto!Jahresbrutto,4,FALSE)+Rückstellung&lt;BBGW2,Rückstellung*(RVAV_AG+Insolv),IF(VLOOKUP(A136,Gesamtbrutto!Jahresbrutto,4,FALSE)&lt;BBGW2,(BBGW2-VLOOKUP(A136,Gesamtbrutto!Jahresbrutto,4,FALSE))*(RVAV_AG+Insolv),0)),2)</f>
        <v>226.75</v>
      </c>
      <c r="Y136" s="20">
        <f t="shared" si="27"/>
        <v>1382.75</v>
      </c>
    </row>
    <row r="137" spans="1:25" x14ac:dyDescent="0.25">
      <c r="A137" s="13">
        <v>2791</v>
      </c>
      <c r="B137" s="13" t="s">
        <v>288</v>
      </c>
      <c r="C137" s="13" t="s">
        <v>289</v>
      </c>
      <c r="D137" s="13" t="s">
        <v>166</v>
      </c>
      <c r="E137" s="13">
        <v>26000</v>
      </c>
      <c r="F137" s="13" t="s">
        <v>167</v>
      </c>
      <c r="G137" s="13" t="s">
        <v>168</v>
      </c>
      <c r="I137" s="13" t="s">
        <v>20</v>
      </c>
      <c r="J137" s="13">
        <v>35</v>
      </c>
      <c r="K137" s="13" t="s">
        <v>123</v>
      </c>
      <c r="L137" s="13" t="s">
        <v>22</v>
      </c>
      <c r="M137" s="14">
        <v>2866.5</v>
      </c>
      <c r="N137" s="19">
        <v>11</v>
      </c>
      <c r="P137" s="20">
        <f t="shared" si="20"/>
        <v>3181.82</v>
      </c>
      <c r="Q137" s="13">
        <f>VLOOKUP(A137,Resturlaub!Urlaub,4,FALSE)</f>
        <v>2</v>
      </c>
      <c r="R137" s="20">
        <f t="shared" si="21"/>
        <v>146.29</v>
      </c>
      <c r="S137" s="20">
        <f t="shared" si="22"/>
        <v>292.58</v>
      </c>
      <c r="T137" s="13">
        <f t="shared" si="26"/>
        <v>86.89</v>
      </c>
      <c r="U137" s="20">
        <f t="shared" si="23"/>
        <v>20.9</v>
      </c>
      <c r="V137" s="20">
        <f t="shared" si="24"/>
        <v>1816</v>
      </c>
      <c r="W137" s="21">
        <f t="shared" si="25"/>
        <v>2108.58</v>
      </c>
      <c r="X137" s="20">
        <f>ROUND(IF(VLOOKUP(A137,Gesamtbrutto!Jahresbrutto,4,FALSE)+Rückstellung&lt;BBGW1,Rückstellung*KVPV_AG,IF(VLOOKUP(A137,Gesamtbrutto!Jahresbrutto,4,FALSE)&lt;BBGW1,(BBGW1-VLOOKUP(A137,Gesamtbrutto!Jahresbrutto,4,FALSE))*KVPV_AG,0))+IF(VLOOKUP(A137,Gesamtbrutto!Jahresbrutto,4,FALSE)+Rückstellung&lt;BBGW2,Rückstellung*(RVAV_AG+Insolv),IF(VLOOKUP(A137,Gesamtbrutto!Jahresbrutto,4,FALSE)&lt;BBGW2,(BBGW2-VLOOKUP(A137,Gesamtbrutto!Jahresbrutto,4,FALSE))*(RVAV_AG+Insolv),0)),2)</f>
        <v>413.6</v>
      </c>
      <c r="Y137" s="20">
        <f t="shared" si="27"/>
        <v>2522.1799999999998</v>
      </c>
    </row>
    <row r="138" spans="1:25" x14ac:dyDescent="0.25">
      <c r="A138" s="13">
        <v>2848</v>
      </c>
      <c r="B138" s="13" t="s">
        <v>23</v>
      </c>
      <c r="C138" s="13" t="s">
        <v>290</v>
      </c>
      <c r="D138" s="13" t="s">
        <v>189</v>
      </c>
      <c r="E138" s="13">
        <v>43000</v>
      </c>
      <c r="F138" s="13" t="s">
        <v>190</v>
      </c>
      <c r="G138" s="13" t="s">
        <v>191</v>
      </c>
      <c r="I138" s="13" t="s">
        <v>20</v>
      </c>
      <c r="J138" s="13">
        <v>35</v>
      </c>
      <c r="K138" s="13" t="s">
        <v>102</v>
      </c>
      <c r="L138" s="13" t="s">
        <v>103</v>
      </c>
      <c r="M138" s="14">
        <v>4353.5</v>
      </c>
      <c r="N138" s="19">
        <v>12</v>
      </c>
      <c r="O138" s="14"/>
      <c r="P138" s="20">
        <f t="shared" si="20"/>
        <v>4875.92</v>
      </c>
      <c r="Q138" s="13">
        <f>VLOOKUP(A138,Resturlaub!Urlaub,4,FALSE)</f>
        <v>2</v>
      </c>
      <c r="R138" s="20">
        <f t="shared" si="21"/>
        <v>224.18</v>
      </c>
      <c r="S138" s="20">
        <f t="shared" si="22"/>
        <v>448.36</v>
      </c>
      <c r="T138" s="13">
        <f t="shared" si="26"/>
        <v>41</v>
      </c>
      <c r="U138" s="20">
        <f t="shared" si="23"/>
        <v>32.03</v>
      </c>
      <c r="V138" s="20">
        <f t="shared" si="24"/>
        <v>1313.23</v>
      </c>
      <c r="W138" s="21">
        <f t="shared" si="25"/>
        <v>1761.5900000000001</v>
      </c>
      <c r="X138" s="20">
        <f>ROUND(IF(VLOOKUP(A138,Gesamtbrutto!Jahresbrutto,4,FALSE)+Rückstellung&lt;BBGW1,Rückstellung*KVPV_AG,IF(VLOOKUP(A138,Gesamtbrutto!Jahresbrutto,4,FALSE)&lt;BBGW1,(BBGW1-VLOOKUP(A138,Gesamtbrutto!Jahresbrutto,4,FALSE))*KVPV_AG,0))+IF(VLOOKUP(A138,Gesamtbrutto!Jahresbrutto,4,FALSE)+Rückstellung&lt;BBGW2,Rückstellung*(RVAV_AG+Insolv),IF(VLOOKUP(A138,Gesamtbrutto!Jahresbrutto,4,FALSE)&lt;BBGW2,(BBGW2-VLOOKUP(A138,Gesamtbrutto!Jahresbrutto,4,FALSE))*(RVAV_AG+Insolv),0)),2)</f>
        <v>199.76</v>
      </c>
      <c r="Y138" s="20">
        <f t="shared" si="27"/>
        <v>1961.35</v>
      </c>
    </row>
    <row r="139" spans="1:25" x14ac:dyDescent="0.25">
      <c r="A139" s="13">
        <v>2874</v>
      </c>
      <c r="B139" s="13" t="s">
        <v>23</v>
      </c>
      <c r="C139" s="13" t="s">
        <v>291</v>
      </c>
      <c r="D139" s="13" t="s">
        <v>166</v>
      </c>
      <c r="E139" s="13">
        <v>26000</v>
      </c>
      <c r="F139" s="13" t="s">
        <v>167</v>
      </c>
      <c r="G139" s="13" t="s">
        <v>168</v>
      </c>
      <c r="I139" s="13" t="s">
        <v>20</v>
      </c>
      <c r="J139" s="13">
        <v>35</v>
      </c>
      <c r="K139" s="13" t="s">
        <v>131</v>
      </c>
      <c r="L139" s="13" t="s">
        <v>22</v>
      </c>
      <c r="M139" s="14">
        <v>2294</v>
      </c>
      <c r="N139" s="19">
        <v>11</v>
      </c>
      <c r="P139" s="20">
        <f t="shared" si="20"/>
        <v>2546.34</v>
      </c>
      <c r="Q139" s="13">
        <f>VLOOKUP(A139,Resturlaub!Urlaub,4,FALSE)</f>
        <v>6</v>
      </c>
      <c r="R139" s="20">
        <f t="shared" si="21"/>
        <v>117.07</v>
      </c>
      <c r="S139" s="20">
        <f t="shared" si="22"/>
        <v>702.42</v>
      </c>
      <c r="T139" s="13">
        <f t="shared" si="26"/>
        <v>66.11</v>
      </c>
      <c r="U139" s="20">
        <f t="shared" si="23"/>
        <v>16.72</v>
      </c>
      <c r="V139" s="20">
        <f t="shared" si="24"/>
        <v>1105.3599999999999</v>
      </c>
      <c r="W139" s="21">
        <f t="shared" si="25"/>
        <v>1807.7799999999997</v>
      </c>
      <c r="X139" s="20">
        <f>ROUND(IF(VLOOKUP(A139,Gesamtbrutto!Jahresbrutto,4,FALSE)+Rückstellung&lt;BBGW1,Rückstellung*KVPV_AG,IF(VLOOKUP(A139,Gesamtbrutto!Jahresbrutto,4,FALSE)&lt;BBGW1,(BBGW1-VLOOKUP(A139,Gesamtbrutto!Jahresbrutto,4,FALSE))*KVPV_AG,0))+IF(VLOOKUP(A139,Gesamtbrutto!Jahresbrutto,4,FALSE)+Rückstellung&lt;BBGW2,Rückstellung*(RVAV_AG+Insolv),IF(VLOOKUP(A139,Gesamtbrutto!Jahresbrutto,4,FALSE)&lt;BBGW2,(BBGW2-VLOOKUP(A139,Gesamtbrutto!Jahresbrutto,4,FALSE))*(RVAV_AG+Insolv),0)),2)</f>
        <v>354.6</v>
      </c>
      <c r="Y139" s="20">
        <f t="shared" si="27"/>
        <v>2162.38</v>
      </c>
    </row>
    <row r="140" spans="1:25" x14ac:dyDescent="0.25">
      <c r="A140" s="13">
        <v>2969</v>
      </c>
      <c r="B140" s="13" t="s">
        <v>52</v>
      </c>
      <c r="C140" s="13" t="s">
        <v>292</v>
      </c>
      <c r="D140" s="13" t="s">
        <v>175</v>
      </c>
      <c r="E140" s="13">
        <v>41000</v>
      </c>
      <c r="F140" s="13" t="s">
        <v>176</v>
      </c>
      <c r="G140" s="13" t="s">
        <v>177</v>
      </c>
      <c r="I140" s="13" t="s">
        <v>20</v>
      </c>
      <c r="J140" s="13">
        <v>35</v>
      </c>
      <c r="K140" s="13" t="s">
        <v>118</v>
      </c>
      <c r="L140" s="13" t="s">
        <v>22</v>
      </c>
      <c r="M140" s="14">
        <v>2066.5</v>
      </c>
      <c r="N140" s="19">
        <v>8</v>
      </c>
      <c r="O140" s="13">
        <v>87</v>
      </c>
      <c r="P140" s="20">
        <f t="shared" si="20"/>
        <v>2318.8200000000002</v>
      </c>
      <c r="Q140" s="13">
        <f>VLOOKUP(A140,Resturlaub!Urlaub,4,FALSE)</f>
        <v>0</v>
      </c>
      <c r="R140" s="20">
        <f t="shared" si="21"/>
        <v>106.61</v>
      </c>
      <c r="S140" s="20">
        <f t="shared" si="22"/>
        <v>0</v>
      </c>
      <c r="T140" s="13">
        <f t="shared" si="26"/>
        <v>15.83</v>
      </c>
      <c r="U140" s="20">
        <f t="shared" si="23"/>
        <v>15.23</v>
      </c>
      <c r="V140" s="20">
        <f t="shared" si="24"/>
        <v>241.09</v>
      </c>
      <c r="W140" s="21">
        <f t="shared" si="25"/>
        <v>241.09</v>
      </c>
      <c r="X140" s="20">
        <f>ROUND(IF(VLOOKUP(A140,Gesamtbrutto!Jahresbrutto,4,FALSE)+Rückstellung&lt;BBGW1,Rückstellung*KVPV_AG,IF(VLOOKUP(A140,Gesamtbrutto!Jahresbrutto,4,FALSE)&lt;BBGW1,(BBGW1-VLOOKUP(A140,Gesamtbrutto!Jahresbrutto,4,FALSE))*KVPV_AG,0))+IF(VLOOKUP(A140,Gesamtbrutto!Jahresbrutto,4,FALSE)+Rückstellung&lt;BBGW2,Rückstellung*(RVAV_AG+Insolv),IF(VLOOKUP(A140,Gesamtbrutto!Jahresbrutto,4,FALSE)&lt;BBGW2,(BBGW2-VLOOKUP(A140,Gesamtbrutto!Jahresbrutto,4,FALSE))*(RVAV_AG+Insolv),0)),2)</f>
        <v>47.29</v>
      </c>
      <c r="Y140" s="20">
        <f t="shared" si="27"/>
        <v>288.38</v>
      </c>
    </row>
    <row r="141" spans="1:25" x14ac:dyDescent="0.25">
      <c r="A141" s="13">
        <v>2990</v>
      </c>
      <c r="B141" s="13" t="s">
        <v>52</v>
      </c>
      <c r="C141" s="13" t="s">
        <v>293</v>
      </c>
      <c r="D141" s="13" t="s">
        <v>175</v>
      </c>
      <c r="E141" s="13">
        <v>41000</v>
      </c>
      <c r="F141" s="13" t="s">
        <v>176</v>
      </c>
      <c r="G141" s="13" t="s">
        <v>177</v>
      </c>
      <c r="I141" s="13" t="s">
        <v>20</v>
      </c>
      <c r="J141" s="13">
        <v>35</v>
      </c>
      <c r="K141" s="13" t="s">
        <v>118</v>
      </c>
      <c r="L141" s="13" t="s">
        <v>22</v>
      </c>
      <c r="M141" s="14">
        <v>2066.5</v>
      </c>
      <c r="N141" s="19">
        <v>11</v>
      </c>
      <c r="O141" s="14"/>
      <c r="P141" s="20">
        <f t="shared" si="20"/>
        <v>2293.8200000000002</v>
      </c>
      <c r="Q141" s="13">
        <f>VLOOKUP(A141,Resturlaub!Urlaub,4,FALSE)</f>
        <v>0</v>
      </c>
      <c r="R141" s="20">
        <f t="shared" si="21"/>
        <v>105.46</v>
      </c>
      <c r="S141" s="20">
        <f t="shared" si="22"/>
        <v>0</v>
      </c>
      <c r="T141" s="13">
        <f t="shared" si="26"/>
        <v>88.86</v>
      </c>
      <c r="U141" s="20">
        <f t="shared" si="23"/>
        <v>15.07</v>
      </c>
      <c r="V141" s="20">
        <f t="shared" si="24"/>
        <v>1339.12</v>
      </c>
      <c r="W141" s="21">
        <f t="shared" si="25"/>
        <v>1339.12</v>
      </c>
      <c r="X141" s="20">
        <f>ROUND(IF(VLOOKUP(A141,Gesamtbrutto!Jahresbrutto,4,FALSE)+Rückstellung&lt;BBGW1,Rückstellung*KVPV_AG,IF(VLOOKUP(A141,Gesamtbrutto!Jahresbrutto,4,FALSE)&lt;BBGW1,(BBGW1-VLOOKUP(A141,Gesamtbrutto!Jahresbrutto,4,FALSE))*KVPV_AG,0))+IF(VLOOKUP(A141,Gesamtbrutto!Jahresbrutto,4,FALSE)+Rückstellung&lt;BBGW2,Rückstellung*(RVAV_AG+Insolv),IF(VLOOKUP(A141,Gesamtbrutto!Jahresbrutto,4,FALSE)&lt;BBGW2,(BBGW2-VLOOKUP(A141,Gesamtbrutto!Jahresbrutto,4,FALSE))*(RVAV_AG+Insolv),0)),2)</f>
        <v>262.67</v>
      </c>
      <c r="Y141" s="20">
        <f t="shared" si="27"/>
        <v>1601.79</v>
      </c>
    </row>
    <row r="142" spans="1:25" x14ac:dyDescent="0.25">
      <c r="A142" s="13">
        <v>3037</v>
      </c>
      <c r="B142" s="13" t="s">
        <v>254</v>
      </c>
      <c r="C142" s="13" t="s">
        <v>294</v>
      </c>
      <c r="D142" s="13" t="s">
        <v>175</v>
      </c>
      <c r="E142" s="13">
        <v>41000</v>
      </c>
      <c r="F142" s="13" t="s">
        <v>176</v>
      </c>
      <c r="G142" s="13" t="s">
        <v>177</v>
      </c>
      <c r="I142" s="13" t="s">
        <v>20</v>
      </c>
      <c r="J142" s="13">
        <v>35</v>
      </c>
      <c r="K142" s="13" t="s">
        <v>74</v>
      </c>
      <c r="L142" s="13" t="s">
        <v>22</v>
      </c>
      <c r="M142" s="14">
        <v>2042</v>
      </c>
      <c r="N142" s="19">
        <v>12</v>
      </c>
      <c r="O142" s="13">
        <v>249</v>
      </c>
      <c r="P142" s="20">
        <f t="shared" si="20"/>
        <v>2536.04</v>
      </c>
      <c r="Q142" s="13">
        <f>VLOOKUP(A142,Resturlaub!Urlaub,4,FALSE)</f>
        <v>4</v>
      </c>
      <c r="R142" s="20">
        <f t="shared" si="21"/>
        <v>116.6</v>
      </c>
      <c r="S142" s="20">
        <f t="shared" si="22"/>
        <v>466.4</v>
      </c>
      <c r="T142" s="13">
        <f t="shared" si="26"/>
        <v>70.790000000000006</v>
      </c>
      <c r="U142" s="20">
        <f t="shared" si="23"/>
        <v>16.66</v>
      </c>
      <c r="V142" s="20">
        <f t="shared" si="24"/>
        <v>1179.3599999999999</v>
      </c>
      <c r="W142" s="21">
        <f t="shared" si="25"/>
        <v>1645.7599999999998</v>
      </c>
      <c r="X142" s="20">
        <f>ROUND(IF(VLOOKUP(A142,Gesamtbrutto!Jahresbrutto,4,FALSE)+Rückstellung&lt;BBGW1,Rückstellung*KVPV_AG,IF(VLOOKUP(A142,Gesamtbrutto!Jahresbrutto,4,FALSE)&lt;BBGW1,(BBGW1-VLOOKUP(A142,Gesamtbrutto!Jahresbrutto,4,FALSE))*KVPV_AG,0))+IF(VLOOKUP(A142,Gesamtbrutto!Jahresbrutto,4,FALSE)+Rückstellung&lt;BBGW2,Rückstellung*(RVAV_AG+Insolv),IF(VLOOKUP(A142,Gesamtbrutto!Jahresbrutto,4,FALSE)&lt;BBGW2,(BBGW2-VLOOKUP(A142,Gesamtbrutto!Jahresbrutto,4,FALSE))*(RVAV_AG+Insolv),0)),2)</f>
        <v>322.82</v>
      </c>
      <c r="Y142" s="20">
        <f t="shared" si="27"/>
        <v>1968.58</v>
      </c>
    </row>
    <row r="143" spans="1:25" x14ac:dyDescent="0.25">
      <c r="A143" s="13">
        <v>3041</v>
      </c>
      <c r="B143" s="13" t="s">
        <v>164</v>
      </c>
      <c r="C143" s="13" t="s">
        <v>295</v>
      </c>
      <c r="D143" s="13" t="s">
        <v>175</v>
      </c>
      <c r="E143" s="13">
        <v>41000</v>
      </c>
      <c r="F143" s="13" t="s">
        <v>176</v>
      </c>
      <c r="G143" s="13" t="s">
        <v>177</v>
      </c>
      <c r="I143" s="13" t="s">
        <v>20</v>
      </c>
      <c r="J143" s="13">
        <v>35</v>
      </c>
      <c r="K143" s="13" t="s">
        <v>50</v>
      </c>
      <c r="L143" s="13" t="s">
        <v>103</v>
      </c>
      <c r="M143" s="14">
        <v>3679</v>
      </c>
      <c r="N143" s="19">
        <v>8</v>
      </c>
      <c r="O143" s="14"/>
      <c r="P143" s="20">
        <f t="shared" si="20"/>
        <v>3973.32</v>
      </c>
      <c r="Q143" s="13">
        <f>VLOOKUP(A143,Resturlaub!Urlaub,4,FALSE)</f>
        <v>8</v>
      </c>
      <c r="R143" s="20">
        <f t="shared" si="21"/>
        <v>182.68</v>
      </c>
      <c r="S143" s="20">
        <f t="shared" si="22"/>
        <v>1461.44</v>
      </c>
      <c r="T143" s="13">
        <f t="shared" si="26"/>
        <v>56.73</v>
      </c>
      <c r="U143" s="20">
        <f t="shared" si="23"/>
        <v>26.1</v>
      </c>
      <c r="V143" s="20">
        <f t="shared" si="24"/>
        <v>1480.65</v>
      </c>
      <c r="W143" s="21">
        <f t="shared" si="25"/>
        <v>2942.09</v>
      </c>
      <c r="X143" s="20">
        <f>ROUND(IF(VLOOKUP(A143,Gesamtbrutto!Jahresbrutto,4,FALSE)+Rückstellung&lt;BBGW1,Rückstellung*KVPV_AG,IF(VLOOKUP(A143,Gesamtbrutto!Jahresbrutto,4,FALSE)&lt;BBGW1,(BBGW1-VLOOKUP(A143,Gesamtbrutto!Jahresbrutto,4,FALSE))*KVPV_AG,0))+IF(VLOOKUP(A143,Gesamtbrutto!Jahresbrutto,4,FALSE)+Rückstellung&lt;BBGW2,Rückstellung*(RVAV_AG+Insolv),IF(VLOOKUP(A143,Gesamtbrutto!Jahresbrutto,4,FALSE)&lt;BBGW2,(BBGW2-VLOOKUP(A143,Gesamtbrutto!Jahresbrutto,4,FALSE))*(RVAV_AG+Insolv),0)),2)</f>
        <v>333.63</v>
      </c>
      <c r="Y143" s="20">
        <f t="shared" si="27"/>
        <v>3275.72</v>
      </c>
    </row>
    <row r="144" spans="1:25" x14ac:dyDescent="0.25">
      <c r="A144" s="13">
        <v>3044</v>
      </c>
      <c r="B144" s="13" t="s">
        <v>296</v>
      </c>
      <c r="C144" s="13" t="s">
        <v>297</v>
      </c>
      <c r="D144" s="13" t="s">
        <v>175</v>
      </c>
      <c r="E144" s="13">
        <v>41000</v>
      </c>
      <c r="F144" s="13" t="s">
        <v>176</v>
      </c>
      <c r="G144" s="13" t="s">
        <v>177</v>
      </c>
      <c r="I144" s="13" t="s">
        <v>20</v>
      </c>
      <c r="J144" s="13">
        <v>40</v>
      </c>
      <c r="K144" s="13" t="s">
        <v>118</v>
      </c>
      <c r="L144" s="13" t="s">
        <v>22</v>
      </c>
      <c r="M144" s="14">
        <v>2066.5</v>
      </c>
      <c r="N144" s="19">
        <v>8</v>
      </c>
      <c r="P144" s="20">
        <f t="shared" si="20"/>
        <v>2550.65</v>
      </c>
      <c r="Q144" s="13">
        <f>VLOOKUP(A144,Resturlaub!Urlaub,4,FALSE)</f>
        <v>5</v>
      </c>
      <c r="R144" s="20">
        <f t="shared" si="21"/>
        <v>117.27</v>
      </c>
      <c r="S144" s="20">
        <f t="shared" si="22"/>
        <v>586.35</v>
      </c>
      <c r="T144" s="13">
        <f t="shared" si="26"/>
        <v>0</v>
      </c>
      <c r="U144" s="20">
        <f t="shared" si="23"/>
        <v>14.66</v>
      </c>
      <c r="V144" s="20">
        <f t="shared" si="24"/>
        <v>0</v>
      </c>
      <c r="W144" s="21">
        <f t="shared" si="25"/>
        <v>586.35</v>
      </c>
      <c r="X144" s="20">
        <f>ROUND(IF(VLOOKUP(A144,Gesamtbrutto!Jahresbrutto,4,FALSE)+Rückstellung&lt;BBGW1,Rückstellung*KVPV_AG,IF(VLOOKUP(A144,Gesamtbrutto!Jahresbrutto,4,FALSE)&lt;BBGW1,(BBGW1-VLOOKUP(A144,Gesamtbrutto!Jahresbrutto,4,FALSE))*KVPV_AG,0))+IF(VLOOKUP(A144,Gesamtbrutto!Jahresbrutto,4,FALSE)+Rückstellung&lt;BBGW2,Rückstellung*(RVAV_AG+Insolv),IF(VLOOKUP(A144,Gesamtbrutto!Jahresbrutto,4,FALSE)&lt;BBGW2,(BBGW2-VLOOKUP(A144,Gesamtbrutto!Jahresbrutto,4,FALSE))*(RVAV_AG+Insolv),0)),2)</f>
        <v>115.01</v>
      </c>
      <c r="Y144" s="20">
        <f t="shared" si="27"/>
        <v>701.36</v>
      </c>
    </row>
    <row r="145" spans="1:25" x14ac:dyDescent="0.25">
      <c r="A145" s="13">
        <v>3052</v>
      </c>
      <c r="B145" s="13" t="s">
        <v>23</v>
      </c>
      <c r="C145" s="13" t="s">
        <v>298</v>
      </c>
      <c r="D145" s="13" t="s">
        <v>175</v>
      </c>
      <c r="E145" s="13">
        <v>41000</v>
      </c>
      <c r="F145" s="13" t="s">
        <v>176</v>
      </c>
      <c r="G145" s="13" t="s">
        <v>177</v>
      </c>
      <c r="I145" s="13" t="s">
        <v>20</v>
      </c>
      <c r="J145" s="13">
        <v>35</v>
      </c>
      <c r="K145" s="13" t="s">
        <v>74</v>
      </c>
      <c r="L145" s="13" t="s">
        <v>22</v>
      </c>
      <c r="M145" s="14">
        <v>2042</v>
      </c>
      <c r="N145" s="19">
        <v>9</v>
      </c>
      <c r="O145" s="13">
        <v>200</v>
      </c>
      <c r="P145" s="20">
        <f t="shared" si="20"/>
        <v>2425.7800000000002</v>
      </c>
      <c r="Q145" s="13">
        <f>VLOOKUP(A145,Resturlaub!Urlaub,4,FALSE)</f>
        <v>5</v>
      </c>
      <c r="R145" s="20">
        <f t="shared" si="21"/>
        <v>111.53</v>
      </c>
      <c r="S145" s="20">
        <f t="shared" si="22"/>
        <v>557.65</v>
      </c>
      <c r="T145" s="13">
        <f t="shared" si="26"/>
        <v>100.32</v>
      </c>
      <c r="U145" s="20">
        <f t="shared" si="23"/>
        <v>15.93</v>
      </c>
      <c r="V145" s="20">
        <f t="shared" si="24"/>
        <v>1598.1</v>
      </c>
      <c r="W145" s="21">
        <f t="shared" si="25"/>
        <v>2155.75</v>
      </c>
      <c r="X145" s="20">
        <f>ROUND(IF(VLOOKUP(A145,Gesamtbrutto!Jahresbrutto,4,FALSE)+Rückstellung&lt;BBGW1,Rückstellung*KVPV_AG,IF(VLOOKUP(A145,Gesamtbrutto!Jahresbrutto,4,FALSE)&lt;BBGW1,(BBGW1-VLOOKUP(A145,Gesamtbrutto!Jahresbrutto,4,FALSE))*KVPV_AG,0))+IF(VLOOKUP(A145,Gesamtbrutto!Jahresbrutto,4,FALSE)+Rückstellung&lt;BBGW2,Rückstellung*(RVAV_AG+Insolv),IF(VLOOKUP(A145,Gesamtbrutto!Jahresbrutto,4,FALSE)&lt;BBGW2,(BBGW2-VLOOKUP(A145,Gesamtbrutto!Jahresbrutto,4,FALSE))*(RVAV_AG+Insolv),0)),2)</f>
        <v>422.85</v>
      </c>
      <c r="Y145" s="20">
        <f t="shared" si="27"/>
        <v>2578.6</v>
      </c>
    </row>
    <row r="146" spans="1:25" x14ac:dyDescent="0.25">
      <c r="A146" s="13">
        <v>3053</v>
      </c>
      <c r="B146" s="13" t="s">
        <v>217</v>
      </c>
      <c r="C146" s="13" t="s">
        <v>299</v>
      </c>
      <c r="D146" s="13" t="s">
        <v>175</v>
      </c>
      <c r="E146" s="13">
        <v>41000</v>
      </c>
      <c r="F146" s="13" t="s">
        <v>176</v>
      </c>
      <c r="G146" s="13" t="s">
        <v>177</v>
      </c>
      <c r="I146" s="13" t="s">
        <v>20</v>
      </c>
      <c r="J146" s="13">
        <v>35</v>
      </c>
      <c r="K146" s="13" t="s">
        <v>57</v>
      </c>
      <c r="L146" s="13" t="s">
        <v>22</v>
      </c>
      <c r="M146" s="14">
        <v>2413</v>
      </c>
      <c r="N146" s="19">
        <v>8</v>
      </c>
      <c r="O146" s="14"/>
      <c r="P146" s="20">
        <f t="shared" si="20"/>
        <v>2606.04</v>
      </c>
      <c r="Q146" s="13">
        <f>VLOOKUP(A146,Resturlaub!Urlaub,4,FALSE)</f>
        <v>9</v>
      </c>
      <c r="R146" s="20">
        <f t="shared" si="21"/>
        <v>119.82</v>
      </c>
      <c r="S146" s="20">
        <f t="shared" si="22"/>
        <v>1078.3800000000001</v>
      </c>
      <c r="T146" s="13">
        <f t="shared" si="26"/>
        <v>88.08</v>
      </c>
      <c r="U146" s="20">
        <f t="shared" si="23"/>
        <v>17.12</v>
      </c>
      <c r="V146" s="20">
        <f t="shared" si="24"/>
        <v>1507.93</v>
      </c>
      <c r="W146" s="21">
        <f t="shared" si="25"/>
        <v>2586.3100000000004</v>
      </c>
      <c r="X146" s="20">
        <f>ROUND(IF(VLOOKUP(A146,Gesamtbrutto!Jahresbrutto,4,FALSE)+Rückstellung&lt;BBGW1,Rückstellung*KVPV_AG,IF(VLOOKUP(A146,Gesamtbrutto!Jahresbrutto,4,FALSE)&lt;BBGW1,(BBGW1-VLOOKUP(A146,Gesamtbrutto!Jahresbrutto,4,FALSE))*KVPV_AG,0))+IF(VLOOKUP(A146,Gesamtbrutto!Jahresbrutto,4,FALSE)+Rückstellung&lt;BBGW2,Rückstellung*(RVAV_AG+Insolv),IF(VLOOKUP(A146,Gesamtbrutto!Jahresbrutto,4,FALSE)&lt;BBGW2,(BBGW2-VLOOKUP(A146,Gesamtbrutto!Jahresbrutto,4,FALSE))*(RVAV_AG+Insolv),0)),2)</f>
        <v>507.3</v>
      </c>
      <c r="Y146" s="20">
        <f t="shared" si="27"/>
        <v>3093.61</v>
      </c>
    </row>
    <row r="147" spans="1:25" x14ac:dyDescent="0.25">
      <c r="A147" s="13">
        <v>3054</v>
      </c>
      <c r="B147" s="13" t="s">
        <v>52</v>
      </c>
      <c r="C147" s="13" t="s">
        <v>300</v>
      </c>
      <c r="D147" s="13" t="s">
        <v>175</v>
      </c>
      <c r="E147" s="13">
        <v>41000</v>
      </c>
      <c r="F147" s="13" t="s">
        <v>176</v>
      </c>
      <c r="G147" s="13" t="s">
        <v>177</v>
      </c>
      <c r="I147" s="13" t="s">
        <v>20</v>
      </c>
      <c r="J147" s="13">
        <v>35</v>
      </c>
      <c r="K147" s="13" t="s">
        <v>70</v>
      </c>
      <c r="L147" s="13" t="s">
        <v>22</v>
      </c>
      <c r="M147" s="14">
        <v>3213.5</v>
      </c>
      <c r="N147" s="19">
        <v>8</v>
      </c>
      <c r="P147" s="20">
        <f t="shared" si="20"/>
        <v>3470.58</v>
      </c>
      <c r="Q147" s="13">
        <f>VLOOKUP(A147,Resturlaub!Urlaub,4,FALSE)</f>
        <v>1</v>
      </c>
      <c r="R147" s="20">
        <f t="shared" si="21"/>
        <v>159.57</v>
      </c>
      <c r="S147" s="20">
        <f t="shared" si="22"/>
        <v>159.57</v>
      </c>
      <c r="T147" s="13">
        <f t="shared" si="26"/>
        <v>74.77</v>
      </c>
      <c r="U147" s="20">
        <f t="shared" si="23"/>
        <v>22.8</v>
      </c>
      <c r="V147" s="20">
        <f t="shared" si="24"/>
        <v>1704.76</v>
      </c>
      <c r="W147" s="21">
        <f t="shared" si="25"/>
        <v>1864.33</v>
      </c>
      <c r="X147" s="20">
        <f>ROUND(IF(VLOOKUP(A147,Gesamtbrutto!Jahresbrutto,4,FALSE)+Rückstellung&lt;BBGW1,Rückstellung*KVPV_AG,IF(VLOOKUP(A147,Gesamtbrutto!Jahresbrutto,4,FALSE)&lt;BBGW1,(BBGW1-VLOOKUP(A147,Gesamtbrutto!Jahresbrutto,4,FALSE))*KVPV_AG,0))+IF(VLOOKUP(A147,Gesamtbrutto!Jahresbrutto,4,FALSE)+Rückstellung&lt;BBGW2,Rückstellung*(RVAV_AG+Insolv),IF(VLOOKUP(A147,Gesamtbrutto!Jahresbrutto,4,FALSE)&lt;BBGW2,(BBGW2-VLOOKUP(A147,Gesamtbrutto!Jahresbrutto,4,FALSE))*(RVAV_AG+Insolv),0)),2)</f>
        <v>365.69</v>
      </c>
      <c r="Y147" s="20">
        <f t="shared" si="27"/>
        <v>2230.02</v>
      </c>
    </row>
    <row r="148" spans="1:25" x14ac:dyDescent="0.25">
      <c r="A148" s="13">
        <v>3055</v>
      </c>
      <c r="B148" s="13" t="s">
        <v>52</v>
      </c>
      <c r="C148" s="13" t="s">
        <v>301</v>
      </c>
      <c r="D148" s="13" t="s">
        <v>36</v>
      </c>
      <c r="E148" s="13">
        <v>55000</v>
      </c>
      <c r="F148" s="13" t="s">
        <v>37</v>
      </c>
      <c r="G148" s="13" t="s">
        <v>38</v>
      </c>
      <c r="I148" s="13" t="s">
        <v>20</v>
      </c>
      <c r="J148" s="13">
        <v>40</v>
      </c>
      <c r="K148" s="13" t="s">
        <v>21</v>
      </c>
      <c r="L148" s="13" t="s">
        <v>22</v>
      </c>
      <c r="M148" s="14">
        <v>2608</v>
      </c>
      <c r="N148" s="19">
        <v>9</v>
      </c>
      <c r="P148" s="20">
        <f t="shared" si="20"/>
        <v>3248.82</v>
      </c>
      <c r="Q148" s="13">
        <f>VLOOKUP(A148,Resturlaub!Urlaub,4,FALSE)</f>
        <v>1</v>
      </c>
      <c r="R148" s="20">
        <f t="shared" si="21"/>
        <v>149.37</v>
      </c>
      <c r="S148" s="20">
        <f t="shared" si="22"/>
        <v>149.37</v>
      </c>
      <c r="T148" s="13">
        <f t="shared" si="26"/>
        <v>0</v>
      </c>
      <c r="U148" s="20">
        <f t="shared" si="23"/>
        <v>18.670000000000002</v>
      </c>
      <c r="V148" s="20">
        <f t="shared" si="24"/>
        <v>0</v>
      </c>
      <c r="W148" s="21">
        <f t="shared" si="25"/>
        <v>149.37</v>
      </c>
      <c r="X148" s="20">
        <f>ROUND(IF(VLOOKUP(A148,Gesamtbrutto!Jahresbrutto,4,FALSE)+Rückstellung&lt;BBGW1,Rückstellung*KVPV_AG,IF(VLOOKUP(A148,Gesamtbrutto!Jahresbrutto,4,FALSE)&lt;BBGW1,(BBGW1-VLOOKUP(A148,Gesamtbrutto!Jahresbrutto,4,FALSE))*KVPV_AG,0))+IF(VLOOKUP(A148,Gesamtbrutto!Jahresbrutto,4,FALSE)+Rückstellung&lt;BBGW2,Rückstellung*(RVAV_AG+Insolv),IF(VLOOKUP(A148,Gesamtbrutto!Jahresbrutto,4,FALSE)&lt;BBGW2,(BBGW2-VLOOKUP(A148,Gesamtbrutto!Jahresbrutto,4,FALSE))*(RVAV_AG+Insolv),0)),2)</f>
        <v>29.3</v>
      </c>
      <c r="Y148" s="20">
        <f t="shared" si="27"/>
        <v>178.67</v>
      </c>
    </row>
    <row r="149" spans="1:25" x14ac:dyDescent="0.25">
      <c r="A149" s="13">
        <v>3056</v>
      </c>
      <c r="B149" s="13" t="s">
        <v>23</v>
      </c>
      <c r="C149" s="13" t="s">
        <v>302</v>
      </c>
      <c r="D149" s="13" t="s">
        <v>175</v>
      </c>
      <c r="E149" s="13">
        <v>41000</v>
      </c>
      <c r="F149" s="13" t="s">
        <v>176</v>
      </c>
      <c r="G149" s="13" t="s">
        <v>177</v>
      </c>
      <c r="I149" s="13" t="s">
        <v>20</v>
      </c>
      <c r="J149" s="13">
        <v>35</v>
      </c>
      <c r="K149" s="13" t="s">
        <v>118</v>
      </c>
      <c r="L149" s="13" t="s">
        <v>22</v>
      </c>
      <c r="M149" s="14">
        <v>2066.5</v>
      </c>
      <c r="N149" s="19">
        <v>10</v>
      </c>
      <c r="O149" s="14">
        <v>100</v>
      </c>
      <c r="P149" s="20">
        <f t="shared" si="20"/>
        <v>2373.15</v>
      </c>
      <c r="Q149" s="13">
        <f>VLOOKUP(A149,Resturlaub!Urlaub,4,FALSE)</f>
        <v>4</v>
      </c>
      <c r="R149" s="20">
        <f t="shared" si="21"/>
        <v>109.11</v>
      </c>
      <c r="S149" s="20">
        <f t="shared" si="22"/>
        <v>436.44</v>
      </c>
      <c r="T149" s="13">
        <f t="shared" si="26"/>
        <v>33.14</v>
      </c>
      <c r="U149" s="20">
        <f t="shared" si="23"/>
        <v>15.59</v>
      </c>
      <c r="V149" s="20">
        <f t="shared" si="24"/>
        <v>516.65</v>
      </c>
      <c r="W149" s="21">
        <f t="shared" si="25"/>
        <v>953.08999999999992</v>
      </c>
      <c r="X149" s="20">
        <f>ROUND(IF(VLOOKUP(A149,Gesamtbrutto!Jahresbrutto,4,FALSE)+Rückstellung&lt;BBGW1,Rückstellung*KVPV_AG,IF(VLOOKUP(A149,Gesamtbrutto!Jahresbrutto,4,FALSE)&lt;BBGW1,(BBGW1-VLOOKUP(A149,Gesamtbrutto!Jahresbrutto,4,FALSE))*KVPV_AG,0))+IF(VLOOKUP(A149,Gesamtbrutto!Jahresbrutto,4,FALSE)+Rückstellung&lt;BBGW2,Rückstellung*(RVAV_AG+Insolv),IF(VLOOKUP(A149,Gesamtbrutto!Jahresbrutto,4,FALSE)&lt;BBGW2,(BBGW2-VLOOKUP(A149,Gesamtbrutto!Jahresbrutto,4,FALSE))*(RVAV_AG+Insolv),0)),2)</f>
        <v>186.95</v>
      </c>
      <c r="Y149" s="20">
        <f t="shared" si="27"/>
        <v>1140.04</v>
      </c>
    </row>
    <row r="150" spans="1:25" x14ac:dyDescent="0.25">
      <c r="A150" s="13">
        <v>3057</v>
      </c>
      <c r="B150" s="13" t="s">
        <v>151</v>
      </c>
      <c r="C150" s="13" t="s">
        <v>303</v>
      </c>
      <c r="D150" s="13" t="s">
        <v>175</v>
      </c>
      <c r="E150" s="13">
        <v>41000</v>
      </c>
      <c r="F150" s="13" t="s">
        <v>176</v>
      </c>
      <c r="G150" s="13" t="s">
        <v>177</v>
      </c>
      <c r="I150" s="13" t="s">
        <v>20</v>
      </c>
      <c r="J150" s="13">
        <v>35</v>
      </c>
      <c r="K150" s="13" t="s">
        <v>77</v>
      </c>
      <c r="L150" s="13" t="s">
        <v>22</v>
      </c>
      <c r="M150" s="14">
        <v>2224</v>
      </c>
      <c r="N150" s="19">
        <v>10</v>
      </c>
      <c r="P150" s="20">
        <f t="shared" si="20"/>
        <v>2446.4</v>
      </c>
      <c r="Q150" s="13">
        <f>VLOOKUP(A150,Resturlaub!Urlaub,4,FALSE)</f>
        <v>9</v>
      </c>
      <c r="R150" s="20">
        <f t="shared" si="21"/>
        <v>112.48</v>
      </c>
      <c r="S150" s="20">
        <f t="shared" si="22"/>
        <v>1012.32</v>
      </c>
      <c r="T150" s="13">
        <f t="shared" si="26"/>
        <v>26.96</v>
      </c>
      <c r="U150" s="20">
        <f t="shared" si="23"/>
        <v>16.07</v>
      </c>
      <c r="V150" s="20">
        <f t="shared" si="24"/>
        <v>433.25</v>
      </c>
      <c r="W150" s="21">
        <f t="shared" si="25"/>
        <v>1445.5700000000002</v>
      </c>
      <c r="X150" s="20">
        <f>ROUND(IF(VLOOKUP(A150,Gesamtbrutto!Jahresbrutto,4,FALSE)+Rückstellung&lt;BBGW1,Rückstellung*KVPV_AG,IF(VLOOKUP(A150,Gesamtbrutto!Jahresbrutto,4,FALSE)&lt;BBGW1,(BBGW1-VLOOKUP(A150,Gesamtbrutto!Jahresbrutto,4,FALSE))*KVPV_AG,0))+IF(VLOOKUP(A150,Gesamtbrutto!Jahresbrutto,4,FALSE)+Rückstellung&lt;BBGW2,Rückstellung*(RVAV_AG+Insolv),IF(VLOOKUP(A150,Gesamtbrutto!Jahresbrutto,4,FALSE)&lt;BBGW2,(BBGW2-VLOOKUP(A150,Gesamtbrutto!Jahresbrutto,4,FALSE))*(RVAV_AG+Insolv),0)),2)</f>
        <v>283.55</v>
      </c>
      <c r="Y150" s="20">
        <f t="shared" si="27"/>
        <v>1729.12</v>
      </c>
    </row>
    <row r="151" spans="1:25" x14ac:dyDescent="0.25">
      <c r="A151" s="13">
        <v>3062</v>
      </c>
      <c r="B151" s="13" t="s">
        <v>141</v>
      </c>
      <c r="C151" s="13" t="s">
        <v>304</v>
      </c>
      <c r="D151" s="13" t="s">
        <v>65</v>
      </c>
      <c r="E151" s="13">
        <v>44000</v>
      </c>
      <c r="F151" s="13" t="s">
        <v>66</v>
      </c>
      <c r="G151" s="13" t="s">
        <v>67</v>
      </c>
      <c r="I151" s="13" t="s">
        <v>20</v>
      </c>
      <c r="J151" s="13">
        <v>35</v>
      </c>
      <c r="K151" s="13" t="s">
        <v>131</v>
      </c>
      <c r="L151" s="13" t="s">
        <v>22</v>
      </c>
      <c r="M151" s="14">
        <v>2294</v>
      </c>
      <c r="N151" s="19">
        <v>11</v>
      </c>
      <c r="P151" s="20">
        <f t="shared" si="20"/>
        <v>2546.34</v>
      </c>
      <c r="Q151" s="13">
        <f>VLOOKUP(A151,Resturlaub!Urlaub,4,FALSE)</f>
        <v>4</v>
      </c>
      <c r="R151" s="20">
        <f t="shared" si="21"/>
        <v>117.07</v>
      </c>
      <c r="S151" s="20">
        <f t="shared" si="22"/>
        <v>468.28</v>
      </c>
      <c r="T151" s="13">
        <f t="shared" si="26"/>
        <v>73.12</v>
      </c>
      <c r="U151" s="20">
        <f t="shared" si="23"/>
        <v>16.72</v>
      </c>
      <c r="V151" s="20">
        <f t="shared" si="24"/>
        <v>1222.57</v>
      </c>
      <c r="W151" s="21">
        <f t="shared" si="25"/>
        <v>1690.85</v>
      </c>
      <c r="X151" s="20">
        <f>ROUND(IF(VLOOKUP(A151,Gesamtbrutto!Jahresbrutto,4,FALSE)+Rückstellung&lt;BBGW1,Rückstellung*KVPV_AG,IF(VLOOKUP(A151,Gesamtbrutto!Jahresbrutto,4,FALSE)&lt;BBGW1,(BBGW1-VLOOKUP(A151,Gesamtbrutto!Jahresbrutto,4,FALSE))*KVPV_AG,0))+IF(VLOOKUP(A151,Gesamtbrutto!Jahresbrutto,4,FALSE)+Rückstellung&lt;BBGW2,Rückstellung*(RVAV_AG+Insolv),IF(VLOOKUP(A151,Gesamtbrutto!Jahresbrutto,4,FALSE)&lt;BBGW2,(BBGW2-VLOOKUP(A151,Gesamtbrutto!Jahresbrutto,4,FALSE))*(RVAV_AG+Insolv),0)),2)</f>
        <v>331.66</v>
      </c>
      <c r="Y151" s="20">
        <f t="shared" si="27"/>
        <v>2022.51</v>
      </c>
    </row>
    <row r="152" spans="1:25" x14ac:dyDescent="0.25">
      <c r="A152" s="13">
        <v>3063</v>
      </c>
      <c r="B152" s="13" t="s">
        <v>232</v>
      </c>
      <c r="C152" s="13" t="s">
        <v>304</v>
      </c>
      <c r="D152" s="13" t="s">
        <v>175</v>
      </c>
      <c r="E152" s="13">
        <v>41000</v>
      </c>
      <c r="F152" s="13" t="s">
        <v>176</v>
      </c>
      <c r="G152" s="13" t="s">
        <v>177</v>
      </c>
      <c r="I152" s="13" t="s">
        <v>20</v>
      </c>
      <c r="J152" s="13">
        <v>35</v>
      </c>
      <c r="K152" s="13" t="s">
        <v>107</v>
      </c>
      <c r="L152" s="13" t="s">
        <v>22</v>
      </c>
      <c r="M152" s="14">
        <v>2123.5</v>
      </c>
      <c r="N152" s="19">
        <v>10</v>
      </c>
      <c r="O152" s="14"/>
      <c r="P152" s="20">
        <f t="shared" si="20"/>
        <v>2335.85</v>
      </c>
      <c r="Q152" s="13">
        <f>VLOOKUP(A152,Resturlaub!Urlaub,4,FALSE)</f>
        <v>9</v>
      </c>
      <c r="R152" s="20">
        <f t="shared" si="21"/>
        <v>107.4</v>
      </c>
      <c r="S152" s="20">
        <f t="shared" si="22"/>
        <v>966.6</v>
      </c>
      <c r="T152" s="13">
        <f t="shared" si="26"/>
        <v>30.35</v>
      </c>
      <c r="U152" s="20">
        <f t="shared" si="23"/>
        <v>15.34</v>
      </c>
      <c r="V152" s="20">
        <f t="shared" si="24"/>
        <v>465.57</v>
      </c>
      <c r="W152" s="21">
        <f t="shared" si="25"/>
        <v>1432.17</v>
      </c>
      <c r="X152" s="20">
        <f>ROUND(IF(VLOOKUP(A152,Gesamtbrutto!Jahresbrutto,4,FALSE)+Rückstellung&lt;BBGW1,Rückstellung*KVPV_AG,IF(VLOOKUP(A152,Gesamtbrutto!Jahresbrutto,4,FALSE)&lt;BBGW1,(BBGW1-VLOOKUP(A152,Gesamtbrutto!Jahresbrutto,4,FALSE))*KVPV_AG,0))+IF(VLOOKUP(A152,Gesamtbrutto!Jahresbrutto,4,FALSE)+Rückstellung&lt;BBGW2,Rückstellung*(RVAV_AG+Insolv),IF(VLOOKUP(A152,Gesamtbrutto!Jahresbrutto,4,FALSE)&lt;BBGW2,(BBGW2-VLOOKUP(A152,Gesamtbrutto!Jahresbrutto,4,FALSE))*(RVAV_AG+Insolv),0)),2)</f>
        <v>280.92</v>
      </c>
      <c r="Y152" s="20">
        <f t="shared" si="27"/>
        <v>1713.09</v>
      </c>
    </row>
    <row r="153" spans="1:25" x14ac:dyDescent="0.25">
      <c r="A153" s="13">
        <v>3064</v>
      </c>
      <c r="B153" s="13" t="s">
        <v>39</v>
      </c>
      <c r="C153" s="13" t="s">
        <v>305</v>
      </c>
      <c r="D153" s="13" t="s">
        <v>175</v>
      </c>
      <c r="E153" s="13">
        <v>41000</v>
      </c>
      <c r="F153" s="13" t="s">
        <v>176</v>
      </c>
      <c r="G153" s="13" t="s">
        <v>177</v>
      </c>
      <c r="I153" s="13" t="s">
        <v>20</v>
      </c>
      <c r="J153" s="13">
        <v>35</v>
      </c>
      <c r="K153" s="13" t="s">
        <v>57</v>
      </c>
      <c r="L153" s="13" t="s">
        <v>22</v>
      </c>
      <c r="M153" s="14">
        <v>2413</v>
      </c>
      <c r="N153" s="19">
        <v>10</v>
      </c>
      <c r="P153" s="20">
        <f t="shared" si="20"/>
        <v>2654.3</v>
      </c>
      <c r="Q153" s="13">
        <f>VLOOKUP(A153,Resturlaub!Urlaub,4,FALSE)</f>
        <v>6</v>
      </c>
      <c r="R153" s="20">
        <f t="shared" si="21"/>
        <v>122.04</v>
      </c>
      <c r="S153" s="20">
        <f t="shared" si="22"/>
        <v>732.24</v>
      </c>
      <c r="T153" s="13">
        <f t="shared" si="26"/>
        <v>81.489999999999995</v>
      </c>
      <c r="U153" s="20">
        <f t="shared" si="23"/>
        <v>17.43</v>
      </c>
      <c r="V153" s="20">
        <f t="shared" si="24"/>
        <v>1420.37</v>
      </c>
      <c r="W153" s="21">
        <f t="shared" si="25"/>
        <v>2152.6099999999997</v>
      </c>
      <c r="X153" s="20">
        <f>ROUND(IF(VLOOKUP(A153,Gesamtbrutto!Jahresbrutto,4,FALSE)+Rückstellung&lt;BBGW1,Rückstellung*KVPV_AG,IF(VLOOKUP(A153,Gesamtbrutto!Jahresbrutto,4,FALSE)&lt;BBGW1,(BBGW1-VLOOKUP(A153,Gesamtbrutto!Jahresbrutto,4,FALSE))*KVPV_AG,0))+IF(VLOOKUP(A153,Gesamtbrutto!Jahresbrutto,4,FALSE)+Rückstellung&lt;BBGW2,Rückstellung*(RVAV_AG+Insolv),IF(VLOOKUP(A153,Gesamtbrutto!Jahresbrutto,4,FALSE)&lt;BBGW2,(BBGW2-VLOOKUP(A153,Gesamtbrutto!Jahresbrutto,4,FALSE))*(RVAV_AG+Insolv),0)),2)</f>
        <v>422.23</v>
      </c>
      <c r="Y153" s="20">
        <f t="shared" si="27"/>
        <v>2574.84</v>
      </c>
    </row>
    <row r="154" spans="1:25" x14ac:dyDescent="0.25">
      <c r="A154" s="13">
        <v>3065</v>
      </c>
      <c r="B154" s="13" t="s">
        <v>171</v>
      </c>
      <c r="C154" s="13" t="s">
        <v>306</v>
      </c>
      <c r="D154" s="13" t="s">
        <v>175</v>
      </c>
      <c r="E154" s="13">
        <v>41000</v>
      </c>
      <c r="F154" s="13" t="s">
        <v>176</v>
      </c>
      <c r="G154" s="13" t="s">
        <v>177</v>
      </c>
      <c r="I154" s="13" t="s">
        <v>20</v>
      </c>
      <c r="J154" s="13">
        <v>35</v>
      </c>
      <c r="K154" s="13" t="s">
        <v>74</v>
      </c>
      <c r="L154" s="13" t="s">
        <v>22</v>
      </c>
      <c r="M154" s="14">
        <v>2042</v>
      </c>
      <c r="N154" s="19">
        <v>8</v>
      </c>
      <c r="O154" s="13">
        <v>168</v>
      </c>
      <c r="P154" s="20">
        <f t="shared" si="20"/>
        <v>2373.36</v>
      </c>
      <c r="Q154" s="13">
        <f>VLOOKUP(A154,Resturlaub!Urlaub,4,FALSE)</f>
        <v>7</v>
      </c>
      <c r="R154" s="20">
        <f t="shared" si="21"/>
        <v>109.12</v>
      </c>
      <c r="S154" s="20">
        <f t="shared" si="22"/>
        <v>763.84</v>
      </c>
      <c r="T154" s="13">
        <f t="shared" si="26"/>
        <v>28.24</v>
      </c>
      <c r="U154" s="20">
        <f t="shared" si="23"/>
        <v>15.59</v>
      </c>
      <c r="V154" s="20">
        <f t="shared" si="24"/>
        <v>440.26</v>
      </c>
      <c r="W154" s="21">
        <f t="shared" si="25"/>
        <v>1204.0999999999999</v>
      </c>
      <c r="X154" s="20">
        <f>ROUND(IF(VLOOKUP(A154,Gesamtbrutto!Jahresbrutto,4,FALSE)+Rückstellung&lt;BBGW1,Rückstellung*KVPV_AG,IF(VLOOKUP(A154,Gesamtbrutto!Jahresbrutto,4,FALSE)&lt;BBGW1,(BBGW1-VLOOKUP(A154,Gesamtbrutto!Jahresbrutto,4,FALSE))*KVPV_AG,0))+IF(VLOOKUP(A154,Gesamtbrutto!Jahresbrutto,4,FALSE)+Rückstellung&lt;BBGW2,Rückstellung*(RVAV_AG+Insolv),IF(VLOOKUP(A154,Gesamtbrutto!Jahresbrutto,4,FALSE)&lt;BBGW2,(BBGW2-VLOOKUP(A154,Gesamtbrutto!Jahresbrutto,4,FALSE))*(RVAV_AG+Insolv),0)),2)</f>
        <v>236.18</v>
      </c>
      <c r="Y154" s="20">
        <f t="shared" si="27"/>
        <v>1440.28</v>
      </c>
    </row>
    <row r="155" spans="1:25" x14ac:dyDescent="0.25">
      <c r="A155" s="13">
        <v>3068</v>
      </c>
      <c r="B155" s="13" t="s">
        <v>307</v>
      </c>
      <c r="C155" s="13" t="s">
        <v>308</v>
      </c>
      <c r="D155" s="13" t="s">
        <v>175</v>
      </c>
      <c r="E155" s="13">
        <v>41000</v>
      </c>
      <c r="F155" s="13" t="s">
        <v>176</v>
      </c>
      <c r="G155" s="13" t="s">
        <v>177</v>
      </c>
      <c r="I155" s="13" t="s">
        <v>20</v>
      </c>
      <c r="J155" s="13">
        <v>35</v>
      </c>
      <c r="K155" s="13" t="s">
        <v>70</v>
      </c>
      <c r="L155" s="13" t="s">
        <v>22</v>
      </c>
      <c r="M155" s="14">
        <v>3213.5</v>
      </c>
      <c r="N155" s="19">
        <v>11</v>
      </c>
      <c r="P155" s="20">
        <f t="shared" si="20"/>
        <v>3566.99</v>
      </c>
      <c r="Q155" s="13">
        <f>VLOOKUP(A155,Resturlaub!Urlaub,4,FALSE)</f>
        <v>1</v>
      </c>
      <c r="R155" s="20">
        <f t="shared" si="21"/>
        <v>164</v>
      </c>
      <c r="S155" s="20">
        <f t="shared" si="22"/>
        <v>164</v>
      </c>
      <c r="T155" s="13">
        <f t="shared" si="26"/>
        <v>26.39</v>
      </c>
      <c r="U155" s="20">
        <f t="shared" si="23"/>
        <v>23.43</v>
      </c>
      <c r="V155" s="20">
        <f t="shared" si="24"/>
        <v>618.32000000000005</v>
      </c>
      <c r="W155" s="21">
        <f t="shared" si="25"/>
        <v>782.32</v>
      </c>
      <c r="X155" s="20">
        <f>ROUND(IF(VLOOKUP(A155,Gesamtbrutto!Jahresbrutto,4,FALSE)+Rückstellung&lt;BBGW1,Rückstellung*KVPV_AG,IF(VLOOKUP(A155,Gesamtbrutto!Jahresbrutto,4,FALSE)&lt;BBGW1,(BBGW1-VLOOKUP(A155,Gesamtbrutto!Jahresbrutto,4,FALSE))*KVPV_AG,0))+IF(VLOOKUP(A155,Gesamtbrutto!Jahresbrutto,4,FALSE)+Rückstellung&lt;BBGW2,Rückstellung*(RVAV_AG+Insolv),IF(VLOOKUP(A155,Gesamtbrutto!Jahresbrutto,4,FALSE)&lt;BBGW2,(BBGW2-VLOOKUP(A155,Gesamtbrutto!Jahresbrutto,4,FALSE))*(RVAV_AG+Insolv),0)),2)</f>
        <v>153.44999999999999</v>
      </c>
      <c r="Y155" s="20">
        <f t="shared" si="27"/>
        <v>935.77</v>
      </c>
    </row>
    <row r="156" spans="1:25" x14ac:dyDescent="0.25">
      <c r="A156" s="13">
        <v>3071</v>
      </c>
      <c r="B156" s="13" t="s">
        <v>23</v>
      </c>
      <c r="C156" s="13" t="s">
        <v>309</v>
      </c>
      <c r="D156" s="13" t="s">
        <v>166</v>
      </c>
      <c r="E156" s="13">
        <v>26000</v>
      </c>
      <c r="F156" s="13" t="s">
        <v>167</v>
      </c>
      <c r="G156" s="13" t="s">
        <v>168</v>
      </c>
      <c r="I156" s="13" t="s">
        <v>20</v>
      </c>
      <c r="J156" s="13">
        <v>35</v>
      </c>
      <c r="K156" s="13" t="s">
        <v>123</v>
      </c>
      <c r="L156" s="13" t="s">
        <v>22</v>
      </c>
      <c r="M156" s="14">
        <v>2866.5</v>
      </c>
      <c r="N156" s="19">
        <v>11</v>
      </c>
      <c r="O156" s="14">
        <v>127</v>
      </c>
      <c r="P156" s="20">
        <f t="shared" si="20"/>
        <v>3308.82</v>
      </c>
      <c r="Q156" s="13">
        <f>VLOOKUP(A156,Resturlaub!Urlaub,4,FALSE)</f>
        <v>5</v>
      </c>
      <c r="R156" s="20">
        <f t="shared" si="21"/>
        <v>152.13</v>
      </c>
      <c r="S156" s="20">
        <f t="shared" si="22"/>
        <v>760.65</v>
      </c>
      <c r="T156" s="13">
        <f t="shared" si="26"/>
        <v>23.48</v>
      </c>
      <c r="U156" s="20">
        <f t="shared" si="23"/>
        <v>21.73</v>
      </c>
      <c r="V156" s="20">
        <f t="shared" si="24"/>
        <v>510.22</v>
      </c>
      <c r="W156" s="21">
        <f t="shared" si="25"/>
        <v>1270.8699999999999</v>
      </c>
      <c r="X156" s="20">
        <f>ROUND(IF(VLOOKUP(A156,Gesamtbrutto!Jahresbrutto,4,FALSE)+Rückstellung&lt;BBGW1,Rückstellung*KVPV_AG,IF(VLOOKUP(A156,Gesamtbrutto!Jahresbrutto,4,FALSE)&lt;BBGW1,(BBGW1-VLOOKUP(A156,Gesamtbrutto!Jahresbrutto,4,FALSE))*KVPV_AG,0))+IF(VLOOKUP(A156,Gesamtbrutto!Jahresbrutto,4,FALSE)+Rückstellung&lt;BBGW2,Rückstellung*(RVAV_AG+Insolv),IF(VLOOKUP(A156,Gesamtbrutto!Jahresbrutto,4,FALSE)&lt;BBGW2,(BBGW2-VLOOKUP(A156,Gesamtbrutto!Jahresbrutto,4,FALSE))*(RVAV_AG+Insolv),0)),2)</f>
        <v>249.28</v>
      </c>
      <c r="Y156" s="20">
        <f t="shared" si="27"/>
        <v>1520.15</v>
      </c>
    </row>
    <row r="157" spans="1:25" x14ac:dyDescent="0.25">
      <c r="A157" s="13">
        <v>3072</v>
      </c>
      <c r="B157" s="13" t="s">
        <v>23</v>
      </c>
      <c r="C157" s="13" t="s">
        <v>310</v>
      </c>
      <c r="D157" s="13" t="s">
        <v>184</v>
      </c>
      <c r="E157" s="13">
        <v>46000</v>
      </c>
      <c r="F157" s="13" t="s">
        <v>185</v>
      </c>
      <c r="G157" s="13" t="s">
        <v>186</v>
      </c>
      <c r="I157" s="13" t="s">
        <v>20</v>
      </c>
      <c r="J157" s="13">
        <v>35</v>
      </c>
      <c r="K157" s="13" t="s">
        <v>123</v>
      </c>
      <c r="L157" s="13" t="s">
        <v>22</v>
      </c>
      <c r="M157" s="14">
        <v>2866.5</v>
      </c>
      <c r="N157" s="19">
        <v>11</v>
      </c>
      <c r="O157" s="13">
        <v>113</v>
      </c>
      <c r="P157" s="20">
        <f t="shared" si="20"/>
        <v>3294.82</v>
      </c>
      <c r="Q157" s="13">
        <f>VLOOKUP(A157,Resturlaub!Urlaub,4,FALSE)</f>
        <v>10</v>
      </c>
      <c r="R157" s="20">
        <f t="shared" si="21"/>
        <v>151.49</v>
      </c>
      <c r="S157" s="20">
        <f t="shared" si="22"/>
        <v>1514.9</v>
      </c>
      <c r="T157" s="13">
        <f t="shared" si="26"/>
        <v>97.89</v>
      </c>
      <c r="U157" s="20">
        <f t="shared" si="23"/>
        <v>21.64</v>
      </c>
      <c r="V157" s="20">
        <f t="shared" si="24"/>
        <v>2118.34</v>
      </c>
      <c r="W157" s="21">
        <f t="shared" si="25"/>
        <v>3633.2400000000002</v>
      </c>
      <c r="X157" s="20">
        <f>ROUND(IF(VLOOKUP(A157,Gesamtbrutto!Jahresbrutto,4,FALSE)+Rückstellung&lt;BBGW1,Rückstellung*KVPV_AG,IF(VLOOKUP(A157,Gesamtbrutto!Jahresbrutto,4,FALSE)&lt;BBGW1,(BBGW1-VLOOKUP(A157,Gesamtbrutto!Jahresbrutto,4,FALSE))*KVPV_AG,0))+IF(VLOOKUP(A157,Gesamtbrutto!Jahresbrutto,4,FALSE)+Rückstellung&lt;BBGW2,Rückstellung*(RVAV_AG+Insolv),IF(VLOOKUP(A157,Gesamtbrutto!Jahresbrutto,4,FALSE)&lt;BBGW2,(BBGW2-VLOOKUP(A157,Gesamtbrutto!Jahresbrutto,4,FALSE))*(RVAV_AG+Insolv),0)),2)</f>
        <v>712.66</v>
      </c>
      <c r="Y157" s="20">
        <f t="shared" si="27"/>
        <v>4345.8999999999996</v>
      </c>
    </row>
    <row r="158" spans="1:25" x14ac:dyDescent="0.25">
      <c r="A158" s="13">
        <v>3073</v>
      </c>
      <c r="B158" s="13" t="s">
        <v>39</v>
      </c>
      <c r="C158" s="13" t="s">
        <v>311</v>
      </c>
      <c r="D158" s="13" t="s">
        <v>184</v>
      </c>
      <c r="E158" s="13">
        <v>46000</v>
      </c>
      <c r="F158" s="13" t="s">
        <v>185</v>
      </c>
      <c r="G158" s="13" t="s">
        <v>186</v>
      </c>
      <c r="I158" s="13" t="s">
        <v>20</v>
      </c>
      <c r="J158" s="13">
        <v>35</v>
      </c>
      <c r="K158" s="13" t="s">
        <v>102</v>
      </c>
      <c r="L158" s="13" t="s">
        <v>139</v>
      </c>
      <c r="M158" s="14">
        <v>3918.5</v>
      </c>
      <c r="N158" s="19">
        <v>11</v>
      </c>
      <c r="O158" s="14">
        <v>142</v>
      </c>
      <c r="P158" s="20">
        <f t="shared" si="20"/>
        <v>4491.54</v>
      </c>
      <c r="Q158" s="13">
        <f>VLOOKUP(A158,Resturlaub!Urlaub,4,FALSE)</f>
        <v>6</v>
      </c>
      <c r="R158" s="20">
        <f t="shared" si="21"/>
        <v>206.51</v>
      </c>
      <c r="S158" s="20">
        <f t="shared" si="22"/>
        <v>1239.06</v>
      </c>
      <c r="T158" s="13">
        <f t="shared" si="26"/>
        <v>66.209999999999994</v>
      </c>
      <c r="U158" s="20">
        <f t="shared" si="23"/>
        <v>29.5</v>
      </c>
      <c r="V158" s="20">
        <f t="shared" si="24"/>
        <v>1953.2</v>
      </c>
      <c r="W158" s="21">
        <f t="shared" si="25"/>
        <v>3192.26</v>
      </c>
      <c r="X158" s="20">
        <f>ROUND(IF(VLOOKUP(A158,Gesamtbrutto!Jahresbrutto,4,FALSE)+Rückstellung&lt;BBGW1,Rückstellung*KVPV_AG,IF(VLOOKUP(A158,Gesamtbrutto!Jahresbrutto,4,FALSE)&lt;BBGW1,(BBGW1-VLOOKUP(A158,Gesamtbrutto!Jahresbrutto,4,FALSE))*KVPV_AG,0))+IF(VLOOKUP(A158,Gesamtbrutto!Jahresbrutto,4,FALSE)+Rückstellung&lt;BBGW2,Rückstellung*(RVAV_AG+Insolv),IF(VLOOKUP(A158,Gesamtbrutto!Jahresbrutto,4,FALSE)&lt;BBGW2,(BBGW2-VLOOKUP(A158,Gesamtbrutto!Jahresbrutto,4,FALSE))*(RVAV_AG+Insolv),0)),2)</f>
        <v>362</v>
      </c>
      <c r="Y158" s="20">
        <f t="shared" si="27"/>
        <v>3554.26</v>
      </c>
    </row>
    <row r="159" spans="1:25" x14ac:dyDescent="0.25">
      <c r="A159" s="13">
        <v>3074</v>
      </c>
      <c r="B159" s="13" t="s">
        <v>157</v>
      </c>
      <c r="C159" s="13" t="s">
        <v>312</v>
      </c>
      <c r="D159" s="13" t="s">
        <v>25</v>
      </c>
      <c r="E159" s="13">
        <v>25000</v>
      </c>
      <c r="F159" s="13" t="s">
        <v>26</v>
      </c>
      <c r="G159" s="13" t="s">
        <v>27</v>
      </c>
      <c r="I159" s="13" t="s">
        <v>54</v>
      </c>
      <c r="J159" s="13">
        <v>35</v>
      </c>
      <c r="M159" s="14">
        <v>5280.02</v>
      </c>
      <c r="N159" s="19"/>
      <c r="P159" s="20">
        <f t="shared" si="20"/>
        <v>5280.02</v>
      </c>
      <c r="Q159" s="13">
        <f>VLOOKUP(A159,Resturlaub!Urlaub,4,FALSE)</f>
        <v>2</v>
      </c>
      <c r="R159" s="20">
        <f t="shared" si="21"/>
        <v>242.76</v>
      </c>
      <c r="S159" s="20">
        <f t="shared" si="22"/>
        <v>485.52</v>
      </c>
      <c r="T159" s="13">
        <f t="shared" si="26"/>
        <v>39.979999999999997</v>
      </c>
      <c r="U159" s="20">
        <f t="shared" si="23"/>
        <v>34.68</v>
      </c>
      <c r="V159" s="20">
        <f t="shared" si="24"/>
        <v>1386.51</v>
      </c>
      <c r="W159" s="21">
        <f t="shared" si="25"/>
        <v>1872.03</v>
      </c>
      <c r="X159" s="20">
        <f>ROUND(IF(VLOOKUP(A159,Gesamtbrutto!Jahresbrutto,4,FALSE)+Rückstellung&lt;BBGW1,Rückstellung*KVPV_AG,IF(VLOOKUP(A159,Gesamtbrutto!Jahresbrutto,4,FALSE)&lt;BBGW1,(BBGW1-VLOOKUP(A159,Gesamtbrutto!Jahresbrutto,4,FALSE))*KVPV_AG,0))+IF(VLOOKUP(A159,Gesamtbrutto!Jahresbrutto,4,FALSE)+Rückstellung&lt;BBGW2,Rückstellung*(RVAV_AG+Insolv),IF(VLOOKUP(A159,Gesamtbrutto!Jahresbrutto,4,FALSE)&lt;BBGW2,(BBGW2-VLOOKUP(A159,Gesamtbrutto!Jahresbrutto,4,FALSE))*(RVAV_AG+Insolv),0)),2)</f>
        <v>64.77</v>
      </c>
      <c r="Y159" s="20">
        <f t="shared" si="27"/>
        <v>1936.8</v>
      </c>
    </row>
    <row r="160" spans="1:25" x14ac:dyDescent="0.25">
      <c r="A160" s="13">
        <v>3075</v>
      </c>
      <c r="B160" s="13" t="s">
        <v>194</v>
      </c>
      <c r="C160" s="13" t="s">
        <v>313</v>
      </c>
      <c r="D160" s="13" t="s">
        <v>166</v>
      </c>
      <c r="E160" s="13">
        <v>26000</v>
      </c>
      <c r="F160" s="13" t="s">
        <v>167</v>
      </c>
      <c r="G160" s="13" t="s">
        <v>168</v>
      </c>
      <c r="I160" s="13" t="s">
        <v>20</v>
      </c>
      <c r="J160" s="13">
        <v>35</v>
      </c>
      <c r="K160" s="13" t="s">
        <v>85</v>
      </c>
      <c r="L160" s="13" t="s">
        <v>187</v>
      </c>
      <c r="M160" s="14">
        <v>4467</v>
      </c>
      <c r="N160" s="19">
        <v>8</v>
      </c>
      <c r="P160" s="20">
        <f t="shared" si="20"/>
        <v>4824.3599999999997</v>
      </c>
      <c r="Q160" s="13">
        <f>VLOOKUP(A160,Resturlaub!Urlaub,4,FALSE)</f>
        <v>9</v>
      </c>
      <c r="R160" s="20">
        <f t="shared" si="21"/>
        <v>221.81</v>
      </c>
      <c r="S160" s="20">
        <f t="shared" si="22"/>
        <v>1996.29</v>
      </c>
      <c r="T160" s="13">
        <f t="shared" si="26"/>
        <v>45.67</v>
      </c>
      <c r="U160" s="20">
        <f t="shared" si="23"/>
        <v>31.69</v>
      </c>
      <c r="V160" s="20">
        <f t="shared" si="24"/>
        <v>1447.28</v>
      </c>
      <c r="W160" s="21">
        <f t="shared" si="25"/>
        <v>3443.5699999999997</v>
      </c>
      <c r="X160" s="20">
        <f>ROUND(IF(VLOOKUP(A160,Gesamtbrutto!Jahresbrutto,4,FALSE)+Rückstellung&lt;BBGW1,Rückstellung*KVPV_AG,IF(VLOOKUP(A160,Gesamtbrutto!Jahresbrutto,4,FALSE)&lt;BBGW1,(BBGW1-VLOOKUP(A160,Gesamtbrutto!Jahresbrutto,4,FALSE))*KVPV_AG,0))+IF(VLOOKUP(A160,Gesamtbrutto!Jahresbrutto,4,FALSE)+Rückstellung&lt;BBGW2,Rückstellung*(RVAV_AG+Insolv),IF(VLOOKUP(A160,Gesamtbrutto!Jahresbrutto,4,FALSE)&lt;BBGW2,(BBGW2-VLOOKUP(A160,Gesamtbrutto!Jahresbrutto,4,FALSE))*(RVAV_AG+Insolv),0)),2)</f>
        <v>390.5</v>
      </c>
      <c r="Y160" s="20">
        <f t="shared" si="27"/>
        <v>3834.07</v>
      </c>
    </row>
    <row r="161" spans="1:25" x14ac:dyDescent="0.25">
      <c r="A161" s="13">
        <v>3076</v>
      </c>
      <c r="B161" s="13" t="s">
        <v>194</v>
      </c>
      <c r="C161" s="13" t="s">
        <v>314</v>
      </c>
      <c r="D161" s="13" t="s">
        <v>189</v>
      </c>
      <c r="E161" s="13">
        <v>43000</v>
      </c>
      <c r="F161" s="13" t="s">
        <v>190</v>
      </c>
      <c r="G161" s="13" t="s">
        <v>191</v>
      </c>
      <c r="I161" s="13" t="s">
        <v>20</v>
      </c>
      <c r="J161" s="13">
        <v>35</v>
      </c>
      <c r="K161" s="13" t="s">
        <v>28</v>
      </c>
      <c r="L161" s="13" t="s">
        <v>22</v>
      </c>
      <c r="M161" s="14">
        <v>2167.5</v>
      </c>
      <c r="N161" s="19">
        <v>10</v>
      </c>
      <c r="P161" s="20">
        <f t="shared" si="20"/>
        <v>2384.25</v>
      </c>
      <c r="Q161" s="13">
        <f>VLOOKUP(A161,Resturlaub!Urlaub,4,FALSE)</f>
        <v>4</v>
      </c>
      <c r="R161" s="20">
        <f t="shared" si="21"/>
        <v>109.62</v>
      </c>
      <c r="S161" s="20">
        <f t="shared" si="22"/>
        <v>438.48</v>
      </c>
      <c r="T161" s="13">
        <f t="shared" si="26"/>
        <v>0</v>
      </c>
      <c r="U161" s="20">
        <f t="shared" si="23"/>
        <v>15.66</v>
      </c>
      <c r="V161" s="20">
        <f t="shared" si="24"/>
        <v>0</v>
      </c>
      <c r="W161" s="21">
        <f t="shared" si="25"/>
        <v>438.48</v>
      </c>
      <c r="X161" s="20">
        <f>ROUND(IF(VLOOKUP(A161,Gesamtbrutto!Jahresbrutto,4,FALSE)+Rückstellung&lt;BBGW1,Rückstellung*KVPV_AG,IF(VLOOKUP(A161,Gesamtbrutto!Jahresbrutto,4,FALSE)&lt;BBGW1,(BBGW1-VLOOKUP(A161,Gesamtbrutto!Jahresbrutto,4,FALSE))*KVPV_AG,0))+IF(VLOOKUP(A161,Gesamtbrutto!Jahresbrutto,4,FALSE)+Rückstellung&lt;BBGW2,Rückstellung*(RVAV_AG+Insolv),IF(VLOOKUP(A161,Gesamtbrutto!Jahresbrutto,4,FALSE)&lt;BBGW2,(BBGW2-VLOOKUP(A161,Gesamtbrutto!Jahresbrutto,4,FALSE))*(RVAV_AG+Insolv),0)),2)</f>
        <v>86.01</v>
      </c>
      <c r="Y161" s="20">
        <f t="shared" si="27"/>
        <v>524.49</v>
      </c>
    </row>
    <row r="162" spans="1:25" x14ac:dyDescent="0.25">
      <c r="A162" s="13">
        <v>3078</v>
      </c>
      <c r="B162" s="13" t="s">
        <v>171</v>
      </c>
      <c r="C162" s="13" t="s">
        <v>315</v>
      </c>
      <c r="D162" s="13" t="s">
        <v>166</v>
      </c>
      <c r="E162" s="13">
        <v>26000</v>
      </c>
      <c r="F162" s="13" t="s">
        <v>167</v>
      </c>
      <c r="G162" s="13" t="s">
        <v>168</v>
      </c>
      <c r="I162" s="13" t="s">
        <v>20</v>
      </c>
      <c r="J162" s="13">
        <v>35</v>
      </c>
      <c r="K162" s="13" t="s">
        <v>107</v>
      </c>
      <c r="L162" s="13" t="s">
        <v>22</v>
      </c>
      <c r="M162" s="14">
        <v>2123.5</v>
      </c>
      <c r="N162" s="19">
        <v>11</v>
      </c>
      <c r="O162" s="13">
        <v>278</v>
      </c>
      <c r="P162" s="20">
        <f t="shared" si="20"/>
        <v>2635.09</v>
      </c>
      <c r="Q162" s="13">
        <f>VLOOKUP(A162,Resturlaub!Urlaub,4,FALSE)</f>
        <v>2</v>
      </c>
      <c r="R162" s="20">
        <f t="shared" si="21"/>
        <v>121.15</v>
      </c>
      <c r="S162" s="20">
        <f t="shared" si="22"/>
        <v>242.3</v>
      </c>
      <c r="T162" s="13">
        <f t="shared" si="26"/>
        <v>24.25</v>
      </c>
      <c r="U162" s="20">
        <f t="shared" si="23"/>
        <v>17.309999999999999</v>
      </c>
      <c r="V162" s="20">
        <f t="shared" si="24"/>
        <v>419.77</v>
      </c>
      <c r="W162" s="21">
        <f t="shared" si="25"/>
        <v>662.06999999999994</v>
      </c>
      <c r="X162" s="20">
        <f>ROUND(IF(VLOOKUP(A162,Gesamtbrutto!Jahresbrutto,4,FALSE)+Rückstellung&lt;BBGW1,Rückstellung*KVPV_AG,IF(VLOOKUP(A162,Gesamtbrutto!Jahresbrutto,4,FALSE)&lt;BBGW1,(BBGW1-VLOOKUP(A162,Gesamtbrutto!Jahresbrutto,4,FALSE))*KVPV_AG,0))+IF(VLOOKUP(A162,Gesamtbrutto!Jahresbrutto,4,FALSE)+Rückstellung&lt;BBGW2,Rückstellung*(RVAV_AG+Insolv),IF(VLOOKUP(A162,Gesamtbrutto!Jahresbrutto,4,FALSE)&lt;BBGW2,(BBGW2-VLOOKUP(A162,Gesamtbrutto!Jahresbrutto,4,FALSE))*(RVAV_AG+Insolv),0)),2)</f>
        <v>129.87</v>
      </c>
      <c r="Y162" s="20">
        <f t="shared" si="27"/>
        <v>791.94</v>
      </c>
    </row>
    <row r="163" spans="1:25" x14ac:dyDescent="0.25">
      <c r="A163" s="13">
        <v>3079</v>
      </c>
      <c r="B163" s="13" t="s">
        <v>52</v>
      </c>
      <c r="C163" s="13" t="s">
        <v>315</v>
      </c>
      <c r="D163" s="13" t="s">
        <v>166</v>
      </c>
      <c r="E163" s="13">
        <v>26000</v>
      </c>
      <c r="F163" s="13" t="s">
        <v>167</v>
      </c>
      <c r="G163" s="13" t="s">
        <v>168</v>
      </c>
      <c r="I163" s="13" t="s">
        <v>20</v>
      </c>
      <c r="J163" s="13">
        <v>35</v>
      </c>
      <c r="K163" s="13" t="s">
        <v>123</v>
      </c>
      <c r="L163" s="13" t="s">
        <v>22</v>
      </c>
      <c r="M163" s="14">
        <v>2866.5</v>
      </c>
      <c r="N163" s="19">
        <v>9</v>
      </c>
      <c r="P163" s="20">
        <f t="shared" si="20"/>
        <v>3124.49</v>
      </c>
      <c r="Q163" s="13">
        <f>VLOOKUP(A163,Resturlaub!Urlaub,4,FALSE)</f>
        <v>1</v>
      </c>
      <c r="R163" s="20">
        <f t="shared" si="21"/>
        <v>143.65</v>
      </c>
      <c r="S163" s="20">
        <f t="shared" si="22"/>
        <v>143.65</v>
      </c>
      <c r="T163" s="13">
        <f t="shared" si="26"/>
        <v>0</v>
      </c>
      <c r="U163" s="20">
        <f t="shared" si="23"/>
        <v>20.52</v>
      </c>
      <c r="V163" s="20">
        <f t="shared" si="24"/>
        <v>0</v>
      </c>
      <c r="W163" s="21">
        <f t="shared" si="25"/>
        <v>143.65</v>
      </c>
      <c r="X163" s="20">
        <f>ROUND(IF(VLOOKUP(A163,Gesamtbrutto!Jahresbrutto,4,FALSE)+Rückstellung&lt;BBGW1,Rückstellung*KVPV_AG,IF(VLOOKUP(A163,Gesamtbrutto!Jahresbrutto,4,FALSE)&lt;BBGW1,(BBGW1-VLOOKUP(A163,Gesamtbrutto!Jahresbrutto,4,FALSE))*KVPV_AG,0))+IF(VLOOKUP(A163,Gesamtbrutto!Jahresbrutto,4,FALSE)+Rückstellung&lt;BBGW2,Rückstellung*(RVAV_AG+Insolv),IF(VLOOKUP(A163,Gesamtbrutto!Jahresbrutto,4,FALSE)&lt;BBGW2,(BBGW2-VLOOKUP(A163,Gesamtbrutto!Jahresbrutto,4,FALSE))*(RVAV_AG+Insolv),0)),2)</f>
        <v>28.18</v>
      </c>
      <c r="Y163" s="20">
        <f t="shared" si="27"/>
        <v>171.83</v>
      </c>
    </row>
    <row r="164" spans="1:25" x14ac:dyDescent="0.25">
      <c r="A164" s="13">
        <v>3083</v>
      </c>
      <c r="B164" s="13" t="s">
        <v>52</v>
      </c>
      <c r="C164" s="13" t="s">
        <v>316</v>
      </c>
      <c r="D164" s="13" t="s">
        <v>166</v>
      </c>
      <c r="E164" s="13">
        <v>26000</v>
      </c>
      <c r="F164" s="13" t="s">
        <v>167</v>
      </c>
      <c r="G164" s="13" t="s">
        <v>168</v>
      </c>
      <c r="I164" s="13" t="s">
        <v>20</v>
      </c>
      <c r="J164" s="13">
        <v>35</v>
      </c>
      <c r="K164" s="13" t="s">
        <v>50</v>
      </c>
      <c r="L164" s="13" t="s">
        <v>103</v>
      </c>
      <c r="M164" s="14">
        <v>3679</v>
      </c>
      <c r="N164" s="19">
        <v>12</v>
      </c>
      <c r="P164" s="20">
        <f t="shared" si="20"/>
        <v>4120.4799999999996</v>
      </c>
      <c r="Q164" s="13">
        <f>VLOOKUP(A164,Resturlaub!Urlaub,4,FALSE)</f>
        <v>6</v>
      </c>
      <c r="R164" s="20">
        <f t="shared" si="21"/>
        <v>189.45</v>
      </c>
      <c r="S164" s="20">
        <f t="shared" si="22"/>
        <v>1136.7</v>
      </c>
      <c r="T164" s="13">
        <f t="shared" si="26"/>
        <v>97.49</v>
      </c>
      <c r="U164" s="20">
        <f t="shared" si="23"/>
        <v>27.06</v>
      </c>
      <c r="V164" s="20">
        <f t="shared" si="24"/>
        <v>2638.08</v>
      </c>
      <c r="W164" s="21">
        <f t="shared" si="25"/>
        <v>3774.7799999999997</v>
      </c>
      <c r="X164" s="20">
        <f>ROUND(IF(VLOOKUP(A164,Gesamtbrutto!Jahresbrutto,4,FALSE)+Rückstellung&lt;BBGW1,Rückstellung*KVPV_AG,IF(VLOOKUP(A164,Gesamtbrutto!Jahresbrutto,4,FALSE)&lt;BBGW1,(BBGW1-VLOOKUP(A164,Gesamtbrutto!Jahresbrutto,4,FALSE))*KVPV_AG,0))+IF(VLOOKUP(A164,Gesamtbrutto!Jahresbrutto,4,FALSE)+Rückstellung&lt;BBGW2,Rückstellung*(RVAV_AG+Insolv),IF(VLOOKUP(A164,Gesamtbrutto!Jahresbrutto,4,FALSE)&lt;BBGW2,(BBGW2-VLOOKUP(A164,Gesamtbrutto!Jahresbrutto,4,FALSE))*(RVAV_AG+Insolv),0)),2)</f>
        <v>428.06</v>
      </c>
      <c r="Y164" s="20">
        <f t="shared" si="27"/>
        <v>4202.84</v>
      </c>
    </row>
    <row r="165" spans="1:25" x14ac:dyDescent="0.25">
      <c r="A165" s="13">
        <v>3084</v>
      </c>
      <c r="B165" s="13" t="s">
        <v>89</v>
      </c>
      <c r="C165" s="13" t="s">
        <v>317</v>
      </c>
      <c r="D165" s="13" t="s">
        <v>175</v>
      </c>
      <c r="E165" s="13">
        <v>41000</v>
      </c>
      <c r="F165" s="13" t="s">
        <v>176</v>
      </c>
      <c r="G165" s="13" t="s">
        <v>177</v>
      </c>
      <c r="I165" s="13" t="s">
        <v>20</v>
      </c>
      <c r="J165" s="13">
        <v>35</v>
      </c>
      <c r="K165" s="13" t="s">
        <v>70</v>
      </c>
      <c r="L165" s="13" t="s">
        <v>22</v>
      </c>
      <c r="M165" s="14">
        <v>3213.5</v>
      </c>
      <c r="N165" s="19">
        <v>10</v>
      </c>
      <c r="O165" s="14"/>
      <c r="P165" s="20">
        <f t="shared" ref="P165:P199" si="28">ROUND(IF(Tariftyp="AT",Grundentgelt,Grundentgelt*(1+LZProzent/100)*IRWAZ/35+FWZ),2)</f>
        <v>3534.85</v>
      </c>
      <c r="Q165" s="13">
        <f>VLOOKUP(A165,Resturlaub!Urlaub,4,FALSE)</f>
        <v>0</v>
      </c>
      <c r="R165" s="20">
        <f t="shared" si="21"/>
        <v>162.52000000000001</v>
      </c>
      <c r="S165" s="20">
        <f t="shared" si="22"/>
        <v>0</v>
      </c>
      <c r="T165" s="13">
        <f t="shared" si="26"/>
        <v>0</v>
      </c>
      <c r="U165" s="20">
        <f t="shared" si="23"/>
        <v>23.22</v>
      </c>
      <c r="V165" s="20">
        <f t="shared" si="24"/>
        <v>0</v>
      </c>
      <c r="W165" s="21">
        <f t="shared" si="25"/>
        <v>0</v>
      </c>
      <c r="X165" s="20">
        <f>ROUND(IF(VLOOKUP(A165,Gesamtbrutto!Jahresbrutto,4,FALSE)+Rückstellung&lt;BBGW1,Rückstellung*KVPV_AG,IF(VLOOKUP(A165,Gesamtbrutto!Jahresbrutto,4,FALSE)&lt;BBGW1,(BBGW1-VLOOKUP(A165,Gesamtbrutto!Jahresbrutto,4,FALSE))*KVPV_AG,0))+IF(VLOOKUP(A165,Gesamtbrutto!Jahresbrutto,4,FALSE)+Rückstellung&lt;BBGW2,Rückstellung*(RVAV_AG+Insolv),IF(VLOOKUP(A165,Gesamtbrutto!Jahresbrutto,4,FALSE)&lt;BBGW2,(BBGW2-VLOOKUP(A165,Gesamtbrutto!Jahresbrutto,4,FALSE))*(RVAV_AG+Insolv),0)),2)</f>
        <v>0</v>
      </c>
      <c r="Y165" s="20">
        <f t="shared" si="27"/>
        <v>0</v>
      </c>
    </row>
    <row r="166" spans="1:25" x14ac:dyDescent="0.25">
      <c r="A166" s="13">
        <v>3085</v>
      </c>
      <c r="B166" s="13" t="s">
        <v>288</v>
      </c>
      <c r="C166" s="13" t="s">
        <v>318</v>
      </c>
      <c r="D166" s="13" t="s">
        <v>175</v>
      </c>
      <c r="E166" s="13">
        <v>41000</v>
      </c>
      <c r="F166" s="13" t="s">
        <v>176</v>
      </c>
      <c r="G166" s="13" t="s">
        <v>177</v>
      </c>
      <c r="I166" s="13" t="s">
        <v>20</v>
      </c>
      <c r="J166" s="13">
        <v>35</v>
      </c>
      <c r="K166" s="13" t="s">
        <v>77</v>
      </c>
      <c r="L166" s="13" t="s">
        <v>22</v>
      </c>
      <c r="M166" s="14">
        <v>2224</v>
      </c>
      <c r="N166" s="19">
        <v>11</v>
      </c>
      <c r="P166" s="20">
        <f t="shared" si="28"/>
        <v>2468.64</v>
      </c>
      <c r="Q166" s="13">
        <f>VLOOKUP(A166,Resturlaub!Urlaub,4,FALSE)</f>
        <v>6</v>
      </c>
      <c r="R166" s="20">
        <f t="shared" si="21"/>
        <v>113.5</v>
      </c>
      <c r="S166" s="20">
        <f t="shared" si="22"/>
        <v>681</v>
      </c>
      <c r="T166" s="13">
        <f t="shared" si="26"/>
        <v>0</v>
      </c>
      <c r="U166" s="20">
        <f t="shared" si="23"/>
        <v>16.21</v>
      </c>
      <c r="V166" s="20">
        <f t="shared" si="24"/>
        <v>0</v>
      </c>
      <c r="W166" s="21">
        <f t="shared" si="25"/>
        <v>681</v>
      </c>
      <c r="X166" s="20">
        <f>ROUND(IF(VLOOKUP(A166,Gesamtbrutto!Jahresbrutto,4,FALSE)+Rückstellung&lt;BBGW1,Rückstellung*KVPV_AG,IF(VLOOKUP(A166,Gesamtbrutto!Jahresbrutto,4,FALSE)&lt;BBGW1,(BBGW1-VLOOKUP(A166,Gesamtbrutto!Jahresbrutto,4,FALSE))*KVPV_AG,0))+IF(VLOOKUP(A166,Gesamtbrutto!Jahresbrutto,4,FALSE)+Rückstellung&lt;BBGW2,Rückstellung*(RVAV_AG+Insolv),IF(VLOOKUP(A166,Gesamtbrutto!Jahresbrutto,4,FALSE)&lt;BBGW2,(BBGW2-VLOOKUP(A166,Gesamtbrutto!Jahresbrutto,4,FALSE))*(RVAV_AG+Insolv),0)),2)</f>
        <v>133.58000000000001</v>
      </c>
      <c r="Y166" s="20">
        <f t="shared" si="27"/>
        <v>814.58</v>
      </c>
    </row>
    <row r="167" spans="1:25" x14ac:dyDescent="0.25">
      <c r="A167" s="13">
        <v>3087</v>
      </c>
      <c r="B167" s="13" t="s">
        <v>164</v>
      </c>
      <c r="C167" s="13" t="s">
        <v>318</v>
      </c>
      <c r="D167" s="13" t="s">
        <v>41</v>
      </c>
      <c r="E167" s="13">
        <v>22030</v>
      </c>
      <c r="F167" s="13" t="s">
        <v>209</v>
      </c>
      <c r="G167" s="13" t="s">
        <v>43</v>
      </c>
      <c r="I167" s="13" t="s">
        <v>20</v>
      </c>
      <c r="J167" s="13">
        <v>35</v>
      </c>
      <c r="K167" s="13" t="s">
        <v>70</v>
      </c>
      <c r="L167" s="13" t="s">
        <v>22</v>
      </c>
      <c r="M167" s="14">
        <v>3213.5</v>
      </c>
      <c r="N167" s="19">
        <v>11</v>
      </c>
      <c r="P167" s="20">
        <f t="shared" si="28"/>
        <v>3566.99</v>
      </c>
      <c r="Q167" s="13">
        <f>VLOOKUP(A167,Resturlaub!Urlaub,4,FALSE)</f>
        <v>6</v>
      </c>
      <c r="R167" s="20">
        <f t="shared" si="21"/>
        <v>164</v>
      </c>
      <c r="S167" s="20">
        <f t="shared" si="22"/>
        <v>984</v>
      </c>
      <c r="T167" s="13">
        <f t="shared" si="26"/>
        <v>46.06</v>
      </c>
      <c r="U167" s="20">
        <f t="shared" si="23"/>
        <v>23.43</v>
      </c>
      <c r="V167" s="20">
        <f t="shared" si="24"/>
        <v>1079.19</v>
      </c>
      <c r="W167" s="21">
        <f t="shared" si="25"/>
        <v>2063.19</v>
      </c>
      <c r="X167" s="20">
        <f>ROUND(IF(VLOOKUP(A167,Gesamtbrutto!Jahresbrutto,4,FALSE)+Rückstellung&lt;BBGW1,Rückstellung*KVPV_AG,IF(VLOOKUP(A167,Gesamtbrutto!Jahresbrutto,4,FALSE)&lt;BBGW1,(BBGW1-VLOOKUP(A167,Gesamtbrutto!Jahresbrutto,4,FALSE))*KVPV_AG,0))+IF(VLOOKUP(A167,Gesamtbrutto!Jahresbrutto,4,FALSE)+Rückstellung&lt;BBGW2,Rückstellung*(RVAV_AG+Insolv),IF(VLOOKUP(A167,Gesamtbrutto!Jahresbrutto,4,FALSE)&lt;BBGW2,(BBGW2-VLOOKUP(A167,Gesamtbrutto!Jahresbrutto,4,FALSE))*(RVAV_AG+Insolv),0)),2)</f>
        <v>404.69</v>
      </c>
      <c r="Y167" s="20">
        <f t="shared" si="27"/>
        <v>2467.88</v>
      </c>
    </row>
    <row r="168" spans="1:25" x14ac:dyDescent="0.25">
      <c r="A168" s="13">
        <v>3090</v>
      </c>
      <c r="B168" s="13" t="s">
        <v>23</v>
      </c>
      <c r="C168" s="13" t="s">
        <v>319</v>
      </c>
      <c r="D168" s="13" t="s">
        <v>184</v>
      </c>
      <c r="E168" s="13">
        <v>46000</v>
      </c>
      <c r="F168" s="13" t="s">
        <v>185</v>
      </c>
      <c r="G168" s="13" t="s">
        <v>186</v>
      </c>
      <c r="I168" s="13" t="s">
        <v>20</v>
      </c>
      <c r="J168" s="13">
        <v>35</v>
      </c>
      <c r="K168" s="13" t="s">
        <v>70</v>
      </c>
      <c r="L168" s="13" t="s">
        <v>22</v>
      </c>
      <c r="M168" s="14">
        <v>3213.5</v>
      </c>
      <c r="N168" s="19">
        <v>9</v>
      </c>
      <c r="O168" s="13">
        <v>100</v>
      </c>
      <c r="P168" s="20">
        <f t="shared" si="28"/>
        <v>3602.72</v>
      </c>
      <c r="Q168" s="13">
        <f>VLOOKUP(A168,Resturlaub!Urlaub,4,FALSE)</f>
        <v>8</v>
      </c>
      <c r="R168" s="20">
        <f t="shared" si="21"/>
        <v>165.64</v>
      </c>
      <c r="S168" s="20">
        <f t="shared" si="22"/>
        <v>1325.12</v>
      </c>
      <c r="T168" s="13">
        <f t="shared" si="26"/>
        <v>50.5</v>
      </c>
      <c r="U168" s="20">
        <f t="shared" si="23"/>
        <v>23.66</v>
      </c>
      <c r="V168" s="20">
        <f t="shared" si="24"/>
        <v>1194.83</v>
      </c>
      <c r="W168" s="21">
        <f t="shared" si="25"/>
        <v>2519.9499999999998</v>
      </c>
      <c r="X168" s="20">
        <f>ROUND(IF(VLOOKUP(A168,Gesamtbrutto!Jahresbrutto,4,FALSE)+Rückstellung&lt;BBGW1,Rückstellung*KVPV_AG,IF(VLOOKUP(A168,Gesamtbrutto!Jahresbrutto,4,FALSE)&lt;BBGW1,(BBGW1-VLOOKUP(A168,Gesamtbrutto!Jahresbrutto,4,FALSE))*KVPV_AG,0))+IF(VLOOKUP(A168,Gesamtbrutto!Jahresbrutto,4,FALSE)+Rückstellung&lt;BBGW2,Rückstellung*(RVAV_AG+Insolv),IF(VLOOKUP(A168,Gesamtbrutto!Jahresbrutto,4,FALSE)&lt;BBGW2,(BBGW2-VLOOKUP(A168,Gesamtbrutto!Jahresbrutto,4,FALSE))*(RVAV_AG+Insolv),0)),2)</f>
        <v>397.22</v>
      </c>
      <c r="Y168" s="20">
        <f t="shared" si="27"/>
        <v>2917.17</v>
      </c>
    </row>
    <row r="169" spans="1:25" x14ac:dyDescent="0.25">
      <c r="A169" s="13">
        <v>3092</v>
      </c>
      <c r="B169" s="13" t="s">
        <v>320</v>
      </c>
      <c r="C169" s="13" t="s">
        <v>321</v>
      </c>
      <c r="D169" s="13" t="s">
        <v>166</v>
      </c>
      <c r="E169" s="13">
        <v>26000</v>
      </c>
      <c r="F169" s="13" t="s">
        <v>167</v>
      </c>
      <c r="G169" s="13" t="s">
        <v>168</v>
      </c>
      <c r="I169" s="13" t="s">
        <v>20</v>
      </c>
      <c r="J169" s="13">
        <v>35</v>
      </c>
      <c r="K169" s="13" t="s">
        <v>102</v>
      </c>
      <c r="L169" s="13" t="s">
        <v>182</v>
      </c>
      <c r="M169" s="14">
        <v>3701</v>
      </c>
      <c r="N169" s="19">
        <v>11</v>
      </c>
      <c r="P169" s="20">
        <f t="shared" si="28"/>
        <v>4108.1099999999997</v>
      </c>
      <c r="Q169" s="13">
        <f>VLOOKUP(A169,Resturlaub!Urlaub,4,FALSE)</f>
        <v>10</v>
      </c>
      <c r="R169" s="20">
        <f t="shared" si="21"/>
        <v>188.88</v>
      </c>
      <c r="S169" s="20">
        <f t="shared" si="22"/>
        <v>1888.8</v>
      </c>
      <c r="T169" s="13">
        <f t="shared" si="26"/>
        <v>87.2</v>
      </c>
      <c r="U169" s="20">
        <f t="shared" si="23"/>
        <v>26.98</v>
      </c>
      <c r="V169" s="20">
        <f t="shared" si="24"/>
        <v>2352.66</v>
      </c>
      <c r="W169" s="21">
        <f t="shared" si="25"/>
        <v>4241.46</v>
      </c>
      <c r="X169" s="20">
        <f>ROUND(IF(VLOOKUP(A169,Gesamtbrutto!Jahresbrutto,4,FALSE)+Rückstellung&lt;BBGW1,Rückstellung*KVPV_AG,IF(VLOOKUP(A169,Gesamtbrutto!Jahresbrutto,4,FALSE)&lt;BBGW1,(BBGW1-VLOOKUP(A169,Gesamtbrutto!Jahresbrutto,4,FALSE))*KVPV_AG,0))+IF(VLOOKUP(A169,Gesamtbrutto!Jahresbrutto,4,FALSE)+Rückstellung&lt;BBGW2,Rückstellung*(RVAV_AG+Insolv),IF(VLOOKUP(A169,Gesamtbrutto!Jahresbrutto,4,FALSE)&lt;BBGW2,(BBGW2-VLOOKUP(A169,Gesamtbrutto!Jahresbrutto,4,FALSE))*(RVAV_AG+Insolv),0)),2)</f>
        <v>480.98</v>
      </c>
      <c r="Y169" s="20">
        <f t="shared" si="27"/>
        <v>4722.4399999999996</v>
      </c>
    </row>
    <row r="170" spans="1:25" x14ac:dyDescent="0.25">
      <c r="A170" s="13">
        <v>3093</v>
      </c>
      <c r="B170" s="13" t="s">
        <v>23</v>
      </c>
      <c r="C170" s="13" t="s">
        <v>321</v>
      </c>
      <c r="D170" s="13" t="s">
        <v>25</v>
      </c>
      <c r="E170" s="13">
        <v>25000</v>
      </c>
      <c r="F170" s="13" t="s">
        <v>26</v>
      </c>
      <c r="G170" s="13" t="s">
        <v>27</v>
      </c>
      <c r="I170" s="13" t="s">
        <v>20</v>
      </c>
      <c r="J170" s="13">
        <v>35</v>
      </c>
      <c r="K170" s="13" t="s">
        <v>50</v>
      </c>
      <c r="L170" s="13" t="s">
        <v>103</v>
      </c>
      <c r="M170" s="14">
        <v>3679</v>
      </c>
      <c r="N170" s="19">
        <v>9</v>
      </c>
      <c r="O170" s="13">
        <v>88</v>
      </c>
      <c r="P170" s="20">
        <f t="shared" si="28"/>
        <v>4098.1099999999997</v>
      </c>
      <c r="Q170" s="13">
        <f>VLOOKUP(A170,Resturlaub!Urlaub,4,FALSE)</f>
        <v>3</v>
      </c>
      <c r="R170" s="20">
        <f t="shared" si="21"/>
        <v>188.42</v>
      </c>
      <c r="S170" s="20">
        <f t="shared" si="22"/>
        <v>565.26</v>
      </c>
      <c r="T170" s="13">
        <f t="shared" si="26"/>
        <v>0</v>
      </c>
      <c r="U170" s="20">
        <f t="shared" si="23"/>
        <v>26.92</v>
      </c>
      <c r="V170" s="20">
        <f t="shared" si="24"/>
        <v>0</v>
      </c>
      <c r="W170" s="21">
        <f t="shared" si="25"/>
        <v>565.26</v>
      </c>
      <c r="X170" s="20">
        <f>ROUND(IF(VLOOKUP(A170,Gesamtbrutto!Jahresbrutto,4,FALSE)+Rückstellung&lt;BBGW1,Rückstellung*KVPV_AG,IF(VLOOKUP(A170,Gesamtbrutto!Jahresbrutto,4,FALSE)&lt;BBGW1,(BBGW1-VLOOKUP(A170,Gesamtbrutto!Jahresbrutto,4,FALSE))*KVPV_AG,0))+IF(VLOOKUP(A170,Gesamtbrutto!Jahresbrutto,4,FALSE)+Rückstellung&lt;BBGW2,Rückstellung*(RVAV_AG+Insolv),IF(VLOOKUP(A170,Gesamtbrutto!Jahresbrutto,4,FALSE)&lt;BBGW2,(BBGW2-VLOOKUP(A170,Gesamtbrutto!Jahresbrutto,4,FALSE))*(RVAV_AG+Insolv),0)),2)</f>
        <v>64.099999999999994</v>
      </c>
      <c r="Y170" s="20">
        <f t="shared" si="27"/>
        <v>629.36</v>
      </c>
    </row>
    <row r="171" spans="1:25" x14ac:dyDescent="0.25">
      <c r="A171" s="13">
        <v>3095</v>
      </c>
      <c r="B171" s="13" t="s">
        <v>141</v>
      </c>
      <c r="C171" s="13" t="s">
        <v>322</v>
      </c>
      <c r="D171" s="13" t="s">
        <v>41</v>
      </c>
      <c r="E171" s="13">
        <v>22030</v>
      </c>
      <c r="F171" s="13" t="s">
        <v>209</v>
      </c>
      <c r="G171" s="13" t="s">
        <v>43</v>
      </c>
      <c r="I171" s="13" t="s">
        <v>20</v>
      </c>
      <c r="J171" s="13">
        <v>35</v>
      </c>
      <c r="K171" s="13" t="s">
        <v>50</v>
      </c>
      <c r="L171" s="13" t="s">
        <v>103</v>
      </c>
      <c r="M171" s="14">
        <v>3679</v>
      </c>
      <c r="N171" s="19">
        <v>8</v>
      </c>
      <c r="P171" s="20">
        <f t="shared" si="28"/>
        <v>3973.32</v>
      </c>
      <c r="Q171" s="13">
        <f>VLOOKUP(A171,Resturlaub!Urlaub,4,FALSE)</f>
        <v>9</v>
      </c>
      <c r="R171" s="20">
        <f t="shared" si="21"/>
        <v>182.68</v>
      </c>
      <c r="S171" s="20">
        <f t="shared" si="22"/>
        <v>1644.12</v>
      </c>
      <c r="T171" s="13">
        <f t="shared" si="26"/>
        <v>0</v>
      </c>
      <c r="U171" s="20">
        <f t="shared" si="23"/>
        <v>26.1</v>
      </c>
      <c r="V171" s="20">
        <f t="shared" si="24"/>
        <v>0</v>
      </c>
      <c r="W171" s="21">
        <f t="shared" si="25"/>
        <v>1644.12</v>
      </c>
      <c r="X171" s="20">
        <f>ROUND(IF(VLOOKUP(A171,Gesamtbrutto!Jahresbrutto,4,FALSE)+Rückstellung&lt;BBGW1,Rückstellung*KVPV_AG,IF(VLOOKUP(A171,Gesamtbrutto!Jahresbrutto,4,FALSE)&lt;BBGW1,(BBGW1-VLOOKUP(A171,Gesamtbrutto!Jahresbrutto,4,FALSE))*KVPV_AG,0))+IF(VLOOKUP(A171,Gesamtbrutto!Jahresbrutto,4,FALSE)+Rückstellung&lt;BBGW2,Rückstellung*(RVAV_AG+Insolv),IF(VLOOKUP(A171,Gesamtbrutto!Jahresbrutto,4,FALSE)&lt;BBGW2,(BBGW2-VLOOKUP(A171,Gesamtbrutto!Jahresbrutto,4,FALSE))*(RVAV_AG+Insolv),0)),2)</f>
        <v>186.44</v>
      </c>
      <c r="Y171" s="20">
        <f t="shared" si="27"/>
        <v>1830.56</v>
      </c>
    </row>
    <row r="172" spans="1:25" x14ac:dyDescent="0.25">
      <c r="A172" s="13">
        <v>3096</v>
      </c>
      <c r="B172" s="13" t="s">
        <v>141</v>
      </c>
      <c r="C172" s="13" t="s">
        <v>323</v>
      </c>
      <c r="D172" s="13" t="s">
        <v>41</v>
      </c>
      <c r="E172" s="13">
        <v>22030</v>
      </c>
      <c r="F172" s="13" t="s">
        <v>209</v>
      </c>
      <c r="G172" s="13" t="s">
        <v>43</v>
      </c>
      <c r="I172" s="13" t="s">
        <v>20</v>
      </c>
      <c r="J172" s="13">
        <v>35</v>
      </c>
      <c r="K172" s="13" t="s">
        <v>70</v>
      </c>
      <c r="L172" s="13" t="s">
        <v>22</v>
      </c>
      <c r="M172" s="14">
        <v>3213.5</v>
      </c>
      <c r="N172" s="19">
        <v>8</v>
      </c>
      <c r="P172" s="20">
        <f t="shared" si="28"/>
        <v>3470.58</v>
      </c>
      <c r="Q172" s="13">
        <f>VLOOKUP(A172,Resturlaub!Urlaub,4,FALSE)</f>
        <v>5</v>
      </c>
      <c r="R172" s="20">
        <f t="shared" si="21"/>
        <v>159.57</v>
      </c>
      <c r="S172" s="20">
        <f t="shared" si="22"/>
        <v>797.85</v>
      </c>
      <c r="T172" s="13">
        <f t="shared" si="26"/>
        <v>0</v>
      </c>
      <c r="U172" s="20">
        <f t="shared" si="23"/>
        <v>22.8</v>
      </c>
      <c r="V172" s="20">
        <f t="shared" si="24"/>
        <v>0</v>
      </c>
      <c r="W172" s="21">
        <f t="shared" si="25"/>
        <v>797.85</v>
      </c>
      <c r="X172" s="20">
        <f>ROUND(IF(VLOOKUP(A172,Gesamtbrutto!Jahresbrutto,4,FALSE)+Rückstellung&lt;BBGW1,Rückstellung*KVPV_AG,IF(VLOOKUP(A172,Gesamtbrutto!Jahresbrutto,4,FALSE)&lt;BBGW1,(BBGW1-VLOOKUP(A172,Gesamtbrutto!Jahresbrutto,4,FALSE))*KVPV_AG,0))+IF(VLOOKUP(A172,Gesamtbrutto!Jahresbrutto,4,FALSE)+Rückstellung&lt;BBGW2,Rückstellung*(RVAV_AG+Insolv),IF(VLOOKUP(A172,Gesamtbrutto!Jahresbrutto,4,FALSE)&lt;BBGW2,(BBGW2-VLOOKUP(A172,Gesamtbrutto!Jahresbrutto,4,FALSE))*(RVAV_AG+Insolv),0)),2)</f>
        <v>156.5</v>
      </c>
      <c r="Y172" s="20">
        <f t="shared" si="27"/>
        <v>954.35</v>
      </c>
    </row>
    <row r="173" spans="1:25" x14ac:dyDescent="0.25">
      <c r="A173" s="13">
        <v>3099</v>
      </c>
      <c r="B173" s="13" t="s">
        <v>324</v>
      </c>
      <c r="C173" s="13" t="s">
        <v>323</v>
      </c>
      <c r="D173" s="13" t="s">
        <v>175</v>
      </c>
      <c r="E173" s="13">
        <v>41000</v>
      </c>
      <c r="F173" s="13" t="s">
        <v>176</v>
      </c>
      <c r="G173" s="13" t="s">
        <v>177</v>
      </c>
      <c r="I173" s="13" t="s">
        <v>20</v>
      </c>
      <c r="J173" s="13">
        <v>35</v>
      </c>
      <c r="K173" s="13" t="s">
        <v>102</v>
      </c>
      <c r="L173" s="13" t="s">
        <v>139</v>
      </c>
      <c r="M173" s="14">
        <v>3918.5</v>
      </c>
      <c r="N173" s="19">
        <v>11</v>
      </c>
      <c r="P173" s="20">
        <f t="shared" si="28"/>
        <v>4349.54</v>
      </c>
      <c r="Q173" s="13">
        <f>VLOOKUP(A173,Resturlaub!Urlaub,4,FALSE)</f>
        <v>10</v>
      </c>
      <c r="R173" s="20">
        <f t="shared" si="21"/>
        <v>199.98</v>
      </c>
      <c r="S173" s="20">
        <f t="shared" si="22"/>
        <v>1999.8</v>
      </c>
      <c r="T173" s="13">
        <f t="shared" si="26"/>
        <v>97.53</v>
      </c>
      <c r="U173" s="20">
        <f t="shared" si="23"/>
        <v>28.57</v>
      </c>
      <c r="V173" s="20">
        <f t="shared" si="24"/>
        <v>2786.43</v>
      </c>
      <c r="W173" s="21">
        <f t="shared" si="25"/>
        <v>4786.2299999999996</v>
      </c>
      <c r="X173" s="20">
        <f>ROUND(IF(VLOOKUP(A173,Gesamtbrutto!Jahresbrutto,4,FALSE)+Rückstellung&lt;BBGW1,Rückstellung*KVPV_AG,IF(VLOOKUP(A173,Gesamtbrutto!Jahresbrutto,4,FALSE)&lt;BBGW1,(BBGW1-VLOOKUP(A173,Gesamtbrutto!Jahresbrutto,4,FALSE))*KVPV_AG,0))+IF(VLOOKUP(A173,Gesamtbrutto!Jahresbrutto,4,FALSE)+Rückstellung&lt;BBGW2,Rückstellung*(RVAV_AG+Insolv),IF(VLOOKUP(A173,Gesamtbrutto!Jahresbrutto,4,FALSE)&lt;BBGW2,(BBGW2-VLOOKUP(A173,Gesamtbrutto!Jahresbrutto,4,FALSE))*(RVAV_AG+Insolv),0)),2)</f>
        <v>542.76</v>
      </c>
      <c r="Y173" s="20">
        <f t="shared" si="27"/>
        <v>5328.99</v>
      </c>
    </row>
    <row r="174" spans="1:25" x14ac:dyDescent="0.25">
      <c r="A174" s="13">
        <v>3100</v>
      </c>
      <c r="B174" s="13" t="s">
        <v>23</v>
      </c>
      <c r="C174" s="13" t="s">
        <v>325</v>
      </c>
      <c r="D174" s="13" t="s">
        <v>175</v>
      </c>
      <c r="E174" s="13">
        <v>41000</v>
      </c>
      <c r="F174" s="13" t="s">
        <v>176</v>
      </c>
      <c r="G174" s="13" t="s">
        <v>177</v>
      </c>
      <c r="I174" s="13" t="s">
        <v>20</v>
      </c>
      <c r="J174" s="13">
        <v>35</v>
      </c>
      <c r="K174" s="13" t="s">
        <v>21</v>
      </c>
      <c r="L174" s="13" t="s">
        <v>22</v>
      </c>
      <c r="M174" s="14">
        <v>2608</v>
      </c>
      <c r="N174" s="19">
        <v>12</v>
      </c>
      <c r="P174" s="20">
        <f t="shared" si="28"/>
        <v>2920.96</v>
      </c>
      <c r="Q174" s="13">
        <f>VLOOKUP(A174,Resturlaub!Urlaub,4,FALSE)</f>
        <v>5</v>
      </c>
      <c r="R174" s="20">
        <f t="shared" si="21"/>
        <v>134.30000000000001</v>
      </c>
      <c r="S174" s="20">
        <f t="shared" si="22"/>
        <v>671.5</v>
      </c>
      <c r="T174" s="13">
        <f t="shared" si="26"/>
        <v>0</v>
      </c>
      <c r="U174" s="20">
        <f t="shared" si="23"/>
        <v>19.190000000000001</v>
      </c>
      <c r="V174" s="20">
        <f t="shared" si="24"/>
        <v>0</v>
      </c>
      <c r="W174" s="21">
        <f t="shared" si="25"/>
        <v>671.5</v>
      </c>
      <c r="X174" s="20">
        <f>ROUND(IF(VLOOKUP(A174,Gesamtbrutto!Jahresbrutto,4,FALSE)+Rückstellung&lt;BBGW1,Rückstellung*KVPV_AG,IF(VLOOKUP(A174,Gesamtbrutto!Jahresbrutto,4,FALSE)&lt;BBGW1,(BBGW1-VLOOKUP(A174,Gesamtbrutto!Jahresbrutto,4,FALSE))*KVPV_AG,0))+IF(VLOOKUP(A174,Gesamtbrutto!Jahresbrutto,4,FALSE)+Rückstellung&lt;BBGW2,Rückstellung*(RVAV_AG+Insolv),IF(VLOOKUP(A174,Gesamtbrutto!Jahresbrutto,4,FALSE)&lt;BBGW2,(BBGW2-VLOOKUP(A174,Gesamtbrutto!Jahresbrutto,4,FALSE))*(RVAV_AG+Insolv),0)),2)</f>
        <v>131.71</v>
      </c>
      <c r="Y174" s="20">
        <f t="shared" si="27"/>
        <v>803.21</v>
      </c>
    </row>
    <row r="175" spans="1:25" x14ac:dyDescent="0.25">
      <c r="A175" s="13">
        <v>3101</v>
      </c>
      <c r="B175" s="13" t="s">
        <v>157</v>
      </c>
      <c r="C175" s="13" t="s">
        <v>326</v>
      </c>
      <c r="D175" s="13" t="s">
        <v>96</v>
      </c>
      <c r="E175" s="13">
        <v>48000</v>
      </c>
      <c r="F175" s="13" t="s">
        <v>97</v>
      </c>
      <c r="G175" s="13" t="s">
        <v>105</v>
      </c>
      <c r="I175" s="13" t="s">
        <v>20</v>
      </c>
      <c r="J175" s="13">
        <v>35</v>
      </c>
      <c r="K175" s="13" t="s">
        <v>50</v>
      </c>
      <c r="L175" s="13" t="s">
        <v>103</v>
      </c>
      <c r="M175" s="14">
        <v>3679</v>
      </c>
      <c r="N175" s="19">
        <v>10</v>
      </c>
      <c r="O175" s="14"/>
      <c r="P175" s="20">
        <f t="shared" si="28"/>
        <v>4046.9</v>
      </c>
      <c r="Q175" s="13">
        <f>VLOOKUP(A175,Resturlaub!Urlaub,4,FALSE)</f>
        <v>1</v>
      </c>
      <c r="R175" s="20">
        <f t="shared" si="21"/>
        <v>186.06</v>
      </c>
      <c r="S175" s="20">
        <f t="shared" si="22"/>
        <v>186.06</v>
      </c>
      <c r="T175" s="13">
        <f t="shared" si="26"/>
        <v>42.92</v>
      </c>
      <c r="U175" s="20">
        <f t="shared" si="23"/>
        <v>26.58</v>
      </c>
      <c r="V175" s="20">
        <f t="shared" si="24"/>
        <v>1140.81</v>
      </c>
      <c r="W175" s="21">
        <f t="shared" si="25"/>
        <v>1326.87</v>
      </c>
      <c r="X175" s="20">
        <f>ROUND(IF(VLOOKUP(A175,Gesamtbrutto!Jahresbrutto,4,FALSE)+Rückstellung&lt;BBGW1,Rückstellung*KVPV_AG,IF(VLOOKUP(A175,Gesamtbrutto!Jahresbrutto,4,FALSE)&lt;BBGW1,(BBGW1-VLOOKUP(A175,Gesamtbrutto!Jahresbrutto,4,FALSE))*KVPV_AG,0))+IF(VLOOKUP(A175,Gesamtbrutto!Jahresbrutto,4,FALSE)+Rückstellung&lt;BBGW2,Rückstellung*(RVAV_AG+Insolv),IF(VLOOKUP(A175,Gesamtbrutto!Jahresbrutto,4,FALSE)&lt;BBGW2,(BBGW2-VLOOKUP(A175,Gesamtbrutto!Jahresbrutto,4,FALSE))*(RVAV_AG+Insolv),0)),2)</f>
        <v>150.47</v>
      </c>
      <c r="Y175" s="20">
        <f t="shared" si="27"/>
        <v>1477.34</v>
      </c>
    </row>
    <row r="176" spans="1:25" x14ac:dyDescent="0.25">
      <c r="A176" s="13">
        <v>3102</v>
      </c>
      <c r="B176" s="13" t="s">
        <v>141</v>
      </c>
      <c r="C176" s="13" t="s">
        <v>326</v>
      </c>
      <c r="D176" s="13" t="s">
        <v>184</v>
      </c>
      <c r="E176" s="13">
        <v>46000</v>
      </c>
      <c r="F176" s="13" t="s">
        <v>185</v>
      </c>
      <c r="G176" s="13" t="s">
        <v>186</v>
      </c>
      <c r="I176" s="13" t="s">
        <v>20</v>
      </c>
      <c r="J176" s="13">
        <v>35</v>
      </c>
      <c r="K176" s="13" t="s">
        <v>85</v>
      </c>
      <c r="L176" s="13" t="s">
        <v>279</v>
      </c>
      <c r="M176" s="14">
        <v>4730</v>
      </c>
      <c r="N176" s="19">
        <v>8</v>
      </c>
      <c r="O176" s="14">
        <v>137</v>
      </c>
      <c r="P176" s="20">
        <f t="shared" si="28"/>
        <v>5245.4</v>
      </c>
      <c r="Q176" s="13">
        <f>VLOOKUP(A176,Resturlaub!Urlaub,4,FALSE)</f>
        <v>7</v>
      </c>
      <c r="R176" s="20">
        <f t="shared" si="21"/>
        <v>241.17</v>
      </c>
      <c r="S176" s="20">
        <f t="shared" si="22"/>
        <v>1688.19</v>
      </c>
      <c r="T176" s="13">
        <f t="shared" si="26"/>
        <v>0</v>
      </c>
      <c r="U176" s="20">
        <f t="shared" si="23"/>
        <v>34.450000000000003</v>
      </c>
      <c r="V176" s="20">
        <f t="shared" si="24"/>
        <v>0</v>
      </c>
      <c r="W176" s="21">
        <f t="shared" si="25"/>
        <v>1688.19</v>
      </c>
      <c r="X176" s="20">
        <f>ROUND(IF(VLOOKUP(A176,Gesamtbrutto!Jahresbrutto,4,FALSE)+Rückstellung&lt;BBGW1,Rückstellung*KVPV_AG,IF(VLOOKUP(A176,Gesamtbrutto!Jahresbrutto,4,FALSE)&lt;BBGW1,(BBGW1-VLOOKUP(A176,Gesamtbrutto!Jahresbrutto,4,FALSE))*KVPV_AG,0))+IF(VLOOKUP(A176,Gesamtbrutto!Jahresbrutto,4,FALSE)+Rückstellung&lt;BBGW2,Rückstellung*(RVAV_AG+Insolv),IF(VLOOKUP(A176,Gesamtbrutto!Jahresbrutto,4,FALSE)&lt;BBGW2,(BBGW2-VLOOKUP(A176,Gesamtbrutto!Jahresbrutto,4,FALSE))*(RVAV_AG+Insolv),0)),2)</f>
        <v>191.44</v>
      </c>
      <c r="Y176" s="20">
        <f t="shared" si="27"/>
        <v>1879.63</v>
      </c>
    </row>
    <row r="177" spans="1:25" x14ac:dyDescent="0.25">
      <c r="A177" s="13">
        <v>3103</v>
      </c>
      <c r="B177" s="13" t="s">
        <v>55</v>
      </c>
      <c r="C177" s="13" t="s">
        <v>327</v>
      </c>
      <c r="D177" s="13" t="s">
        <v>65</v>
      </c>
      <c r="E177" s="13">
        <v>44000</v>
      </c>
      <c r="F177" s="13" t="s">
        <v>66</v>
      </c>
      <c r="G177" s="13" t="s">
        <v>67</v>
      </c>
      <c r="I177" s="13" t="s">
        <v>20</v>
      </c>
      <c r="J177" s="13">
        <v>35</v>
      </c>
      <c r="K177" s="13" t="s">
        <v>21</v>
      </c>
      <c r="L177" s="13" t="s">
        <v>22</v>
      </c>
      <c r="M177" s="14">
        <v>2608</v>
      </c>
      <c r="N177" s="19">
        <v>9</v>
      </c>
      <c r="O177" s="14">
        <v>237</v>
      </c>
      <c r="P177" s="20">
        <f t="shared" si="28"/>
        <v>3079.72</v>
      </c>
      <c r="Q177" s="13">
        <f>VLOOKUP(A177,Resturlaub!Urlaub,4,FALSE)</f>
        <v>0</v>
      </c>
      <c r="R177" s="20">
        <f t="shared" si="21"/>
        <v>141.6</v>
      </c>
      <c r="S177" s="20">
        <f t="shared" si="22"/>
        <v>0</v>
      </c>
      <c r="T177" s="13">
        <f t="shared" si="26"/>
        <v>0</v>
      </c>
      <c r="U177" s="20">
        <f t="shared" si="23"/>
        <v>20.23</v>
      </c>
      <c r="V177" s="20">
        <f t="shared" si="24"/>
        <v>0</v>
      </c>
      <c r="W177" s="21">
        <f t="shared" si="25"/>
        <v>0</v>
      </c>
      <c r="X177" s="20">
        <f>ROUND(IF(VLOOKUP(A177,Gesamtbrutto!Jahresbrutto,4,FALSE)+Rückstellung&lt;BBGW1,Rückstellung*KVPV_AG,IF(VLOOKUP(A177,Gesamtbrutto!Jahresbrutto,4,FALSE)&lt;BBGW1,(BBGW1-VLOOKUP(A177,Gesamtbrutto!Jahresbrutto,4,FALSE))*KVPV_AG,0))+IF(VLOOKUP(A177,Gesamtbrutto!Jahresbrutto,4,FALSE)+Rückstellung&lt;BBGW2,Rückstellung*(RVAV_AG+Insolv),IF(VLOOKUP(A177,Gesamtbrutto!Jahresbrutto,4,FALSE)&lt;BBGW2,(BBGW2-VLOOKUP(A177,Gesamtbrutto!Jahresbrutto,4,FALSE))*(RVAV_AG+Insolv),0)),2)</f>
        <v>0</v>
      </c>
      <c r="Y177" s="20">
        <f t="shared" si="27"/>
        <v>0</v>
      </c>
    </row>
    <row r="178" spans="1:25" x14ac:dyDescent="0.25">
      <c r="A178" s="13">
        <v>3104</v>
      </c>
      <c r="B178" s="13" t="s">
        <v>236</v>
      </c>
      <c r="C178" s="13" t="s">
        <v>328</v>
      </c>
      <c r="D178" s="13" t="s">
        <v>41</v>
      </c>
      <c r="E178" s="13">
        <v>22010</v>
      </c>
      <c r="F178" s="13" t="s">
        <v>42</v>
      </c>
      <c r="G178" s="13" t="s">
        <v>43</v>
      </c>
      <c r="I178" s="13" t="s">
        <v>54</v>
      </c>
      <c r="J178" s="13">
        <v>40</v>
      </c>
      <c r="M178" s="14">
        <v>5414.68</v>
      </c>
      <c r="N178" s="19"/>
      <c r="O178" s="14"/>
      <c r="P178" s="20">
        <f t="shared" si="28"/>
        <v>5414.68</v>
      </c>
      <c r="Q178" s="13">
        <f>VLOOKUP(A178,Resturlaub!Urlaub,4,FALSE)</f>
        <v>1</v>
      </c>
      <c r="R178" s="20">
        <f t="shared" si="21"/>
        <v>248.95</v>
      </c>
      <c r="S178" s="20">
        <f t="shared" si="22"/>
        <v>248.95</v>
      </c>
      <c r="T178" s="13">
        <f t="shared" si="26"/>
        <v>44.89</v>
      </c>
      <c r="U178" s="20">
        <f t="shared" si="23"/>
        <v>31.12</v>
      </c>
      <c r="V178" s="20">
        <f t="shared" si="24"/>
        <v>1396.98</v>
      </c>
      <c r="W178" s="21">
        <f t="shared" si="25"/>
        <v>1645.93</v>
      </c>
      <c r="X178" s="20">
        <f>ROUND(IF(VLOOKUP(A178,Gesamtbrutto!Jahresbrutto,4,FALSE)+Rückstellung&lt;BBGW1,Rückstellung*KVPV_AG,IF(VLOOKUP(A178,Gesamtbrutto!Jahresbrutto,4,FALSE)&lt;BBGW1,(BBGW1-VLOOKUP(A178,Gesamtbrutto!Jahresbrutto,4,FALSE))*KVPV_AG,0))+IF(VLOOKUP(A178,Gesamtbrutto!Jahresbrutto,4,FALSE)+Rückstellung&lt;BBGW2,Rückstellung*(RVAV_AG+Insolv),IF(VLOOKUP(A178,Gesamtbrutto!Jahresbrutto,4,FALSE)&lt;BBGW2,(BBGW2-VLOOKUP(A178,Gesamtbrutto!Jahresbrutto,4,FALSE))*(RVAV_AG+Insolv),0)),2)</f>
        <v>0</v>
      </c>
      <c r="Y178" s="20">
        <f t="shared" si="27"/>
        <v>1645.93</v>
      </c>
    </row>
    <row r="179" spans="1:25" x14ac:dyDescent="0.25">
      <c r="A179" s="13">
        <v>3105</v>
      </c>
      <c r="B179" s="13" t="s">
        <v>52</v>
      </c>
      <c r="C179" s="13" t="s">
        <v>329</v>
      </c>
      <c r="D179" s="13" t="s">
        <v>184</v>
      </c>
      <c r="E179" s="13">
        <v>46000</v>
      </c>
      <c r="F179" s="13" t="s">
        <v>185</v>
      </c>
      <c r="G179" s="13" t="s">
        <v>186</v>
      </c>
      <c r="I179" s="13" t="s">
        <v>20</v>
      </c>
      <c r="J179" s="13">
        <v>40</v>
      </c>
      <c r="K179" s="13" t="s">
        <v>107</v>
      </c>
      <c r="L179" s="13" t="s">
        <v>22</v>
      </c>
      <c r="M179" s="14">
        <v>2123.5</v>
      </c>
      <c r="N179" s="19">
        <v>10</v>
      </c>
      <c r="P179" s="20">
        <f t="shared" si="28"/>
        <v>2669.54</v>
      </c>
      <c r="Q179" s="13">
        <f>VLOOKUP(A179,Resturlaub!Urlaub,4,FALSE)</f>
        <v>10</v>
      </c>
      <c r="R179" s="20">
        <f t="shared" si="21"/>
        <v>122.74</v>
      </c>
      <c r="S179" s="20">
        <f t="shared" si="22"/>
        <v>1227.4000000000001</v>
      </c>
      <c r="T179" s="13">
        <f t="shared" si="26"/>
        <v>59.48</v>
      </c>
      <c r="U179" s="20">
        <f t="shared" si="23"/>
        <v>15.34</v>
      </c>
      <c r="V179" s="20">
        <f t="shared" si="24"/>
        <v>912.42</v>
      </c>
      <c r="W179" s="21">
        <f t="shared" si="25"/>
        <v>2139.8200000000002</v>
      </c>
      <c r="X179" s="20">
        <f>ROUND(IF(VLOOKUP(A179,Gesamtbrutto!Jahresbrutto,4,FALSE)+Rückstellung&lt;BBGW1,Rückstellung*KVPV_AG,IF(VLOOKUP(A179,Gesamtbrutto!Jahresbrutto,4,FALSE)&lt;BBGW1,(BBGW1-VLOOKUP(A179,Gesamtbrutto!Jahresbrutto,4,FALSE))*KVPV_AG,0))+IF(VLOOKUP(A179,Gesamtbrutto!Jahresbrutto,4,FALSE)+Rückstellung&lt;BBGW2,Rückstellung*(RVAV_AG+Insolv),IF(VLOOKUP(A179,Gesamtbrutto!Jahresbrutto,4,FALSE)&lt;BBGW2,(BBGW2-VLOOKUP(A179,Gesamtbrutto!Jahresbrutto,4,FALSE))*(RVAV_AG+Insolv),0)),2)</f>
        <v>419.73</v>
      </c>
      <c r="Y179" s="20">
        <f t="shared" si="27"/>
        <v>2559.5500000000002</v>
      </c>
    </row>
    <row r="180" spans="1:25" x14ac:dyDescent="0.25">
      <c r="A180" s="13">
        <v>3106</v>
      </c>
      <c r="B180" s="13" t="s">
        <v>75</v>
      </c>
      <c r="C180" s="13" t="s">
        <v>329</v>
      </c>
      <c r="D180" s="13" t="s">
        <v>166</v>
      </c>
      <c r="E180" s="13">
        <v>26000</v>
      </c>
      <c r="F180" s="13" t="s">
        <v>167</v>
      </c>
      <c r="G180" s="13" t="s">
        <v>168</v>
      </c>
      <c r="I180" s="13" t="s">
        <v>20</v>
      </c>
      <c r="J180" s="13">
        <v>35</v>
      </c>
      <c r="K180" s="13" t="s">
        <v>50</v>
      </c>
      <c r="L180" s="13" t="s">
        <v>103</v>
      </c>
      <c r="M180" s="14">
        <v>3679</v>
      </c>
      <c r="N180" s="19">
        <v>10</v>
      </c>
      <c r="P180" s="20">
        <f t="shared" si="28"/>
        <v>4046.9</v>
      </c>
      <c r="Q180" s="13">
        <f>VLOOKUP(A180,Resturlaub!Urlaub,4,FALSE)</f>
        <v>0</v>
      </c>
      <c r="R180" s="20">
        <f t="shared" si="21"/>
        <v>186.06</v>
      </c>
      <c r="S180" s="20">
        <f t="shared" si="22"/>
        <v>0</v>
      </c>
      <c r="T180" s="13">
        <f t="shared" si="26"/>
        <v>71.61</v>
      </c>
      <c r="U180" s="20">
        <f t="shared" si="23"/>
        <v>26.58</v>
      </c>
      <c r="V180" s="20">
        <f t="shared" si="24"/>
        <v>1903.39</v>
      </c>
      <c r="W180" s="21">
        <f t="shared" si="25"/>
        <v>1903.39</v>
      </c>
      <c r="X180" s="20">
        <f>ROUND(IF(VLOOKUP(A180,Gesamtbrutto!Jahresbrutto,4,FALSE)+Rückstellung&lt;BBGW1,Rückstellung*KVPV_AG,IF(VLOOKUP(A180,Gesamtbrutto!Jahresbrutto,4,FALSE)&lt;BBGW1,(BBGW1-VLOOKUP(A180,Gesamtbrutto!Jahresbrutto,4,FALSE))*KVPV_AG,0))+IF(VLOOKUP(A180,Gesamtbrutto!Jahresbrutto,4,FALSE)+Rückstellung&lt;BBGW2,Rückstellung*(RVAV_AG+Insolv),IF(VLOOKUP(A180,Gesamtbrutto!Jahresbrutto,4,FALSE)&lt;BBGW2,(BBGW2-VLOOKUP(A180,Gesamtbrutto!Jahresbrutto,4,FALSE))*(RVAV_AG+Insolv),0)),2)</f>
        <v>215.84</v>
      </c>
      <c r="Y180" s="20">
        <f t="shared" si="27"/>
        <v>2119.23</v>
      </c>
    </row>
    <row r="181" spans="1:25" x14ac:dyDescent="0.25">
      <c r="A181" s="13">
        <v>3108</v>
      </c>
      <c r="B181" s="13" t="s">
        <v>141</v>
      </c>
      <c r="C181" s="13" t="s">
        <v>329</v>
      </c>
      <c r="D181" s="13" t="s">
        <v>175</v>
      </c>
      <c r="E181" s="13">
        <v>41000</v>
      </c>
      <c r="F181" s="13" t="s">
        <v>176</v>
      </c>
      <c r="G181" s="13" t="s">
        <v>177</v>
      </c>
      <c r="I181" s="13" t="s">
        <v>20</v>
      </c>
      <c r="J181" s="13">
        <v>35</v>
      </c>
      <c r="K181" s="13" t="s">
        <v>77</v>
      </c>
      <c r="L181" s="13" t="s">
        <v>22</v>
      </c>
      <c r="M181" s="14">
        <v>2224</v>
      </c>
      <c r="N181" s="19">
        <v>10</v>
      </c>
      <c r="O181" s="13">
        <v>222</v>
      </c>
      <c r="P181" s="20">
        <f t="shared" si="28"/>
        <v>2668.4</v>
      </c>
      <c r="Q181" s="13">
        <f>VLOOKUP(A181,Resturlaub!Urlaub,4,FALSE)</f>
        <v>10</v>
      </c>
      <c r="R181" s="20">
        <f t="shared" si="21"/>
        <v>122.69</v>
      </c>
      <c r="S181" s="20">
        <f t="shared" si="22"/>
        <v>1226.9000000000001</v>
      </c>
      <c r="T181" s="13">
        <f t="shared" si="26"/>
        <v>0</v>
      </c>
      <c r="U181" s="20">
        <f t="shared" si="23"/>
        <v>17.53</v>
      </c>
      <c r="V181" s="20">
        <f t="shared" si="24"/>
        <v>0</v>
      </c>
      <c r="W181" s="21">
        <f t="shared" si="25"/>
        <v>1226.9000000000001</v>
      </c>
      <c r="X181" s="20">
        <f>ROUND(IF(VLOOKUP(A181,Gesamtbrutto!Jahresbrutto,4,FALSE)+Rückstellung&lt;BBGW1,Rückstellung*KVPV_AG,IF(VLOOKUP(A181,Gesamtbrutto!Jahresbrutto,4,FALSE)&lt;BBGW1,(BBGW1-VLOOKUP(A181,Gesamtbrutto!Jahresbrutto,4,FALSE))*KVPV_AG,0))+IF(VLOOKUP(A181,Gesamtbrutto!Jahresbrutto,4,FALSE)+Rückstellung&lt;BBGW2,Rückstellung*(RVAV_AG+Insolv),IF(VLOOKUP(A181,Gesamtbrutto!Jahresbrutto,4,FALSE)&lt;BBGW2,(BBGW2-VLOOKUP(A181,Gesamtbrutto!Jahresbrutto,4,FALSE))*(RVAV_AG+Insolv),0)),2)</f>
        <v>240.66</v>
      </c>
      <c r="Y181" s="20">
        <f t="shared" si="27"/>
        <v>1467.56</v>
      </c>
    </row>
    <row r="182" spans="1:25" x14ac:dyDescent="0.25">
      <c r="A182" s="13">
        <v>3111</v>
      </c>
      <c r="B182" s="13" t="s">
        <v>330</v>
      </c>
      <c r="C182" s="13" t="s">
        <v>331</v>
      </c>
      <c r="D182" s="13" t="s">
        <v>25</v>
      </c>
      <c r="E182" s="13">
        <v>25000</v>
      </c>
      <c r="F182" s="13" t="s">
        <v>26</v>
      </c>
      <c r="G182" s="13" t="s">
        <v>27</v>
      </c>
      <c r="I182" s="13" t="s">
        <v>20</v>
      </c>
      <c r="J182" s="13">
        <v>35</v>
      </c>
      <c r="K182" s="13" t="s">
        <v>107</v>
      </c>
      <c r="L182" s="13" t="s">
        <v>22</v>
      </c>
      <c r="M182" s="14">
        <v>2123.5</v>
      </c>
      <c r="N182" s="19">
        <v>12</v>
      </c>
      <c r="O182" s="14"/>
      <c r="P182" s="20">
        <f t="shared" si="28"/>
        <v>2378.3200000000002</v>
      </c>
      <c r="Q182" s="13">
        <f>VLOOKUP(A182,Resturlaub!Urlaub,4,FALSE)</f>
        <v>0</v>
      </c>
      <c r="R182" s="20">
        <f t="shared" si="21"/>
        <v>109.35</v>
      </c>
      <c r="S182" s="20">
        <f t="shared" si="22"/>
        <v>0</v>
      </c>
      <c r="T182" s="13">
        <f t="shared" si="26"/>
        <v>57.35</v>
      </c>
      <c r="U182" s="20">
        <f t="shared" si="23"/>
        <v>15.62</v>
      </c>
      <c r="V182" s="20">
        <f t="shared" si="24"/>
        <v>895.81</v>
      </c>
      <c r="W182" s="21">
        <f t="shared" si="25"/>
        <v>895.81</v>
      </c>
      <c r="X182" s="20">
        <f>ROUND(IF(VLOOKUP(A182,Gesamtbrutto!Jahresbrutto,4,FALSE)+Rückstellung&lt;BBGW1,Rückstellung*KVPV_AG,IF(VLOOKUP(A182,Gesamtbrutto!Jahresbrutto,4,FALSE)&lt;BBGW1,(BBGW1-VLOOKUP(A182,Gesamtbrutto!Jahresbrutto,4,FALSE))*KVPV_AG,0))+IF(VLOOKUP(A182,Gesamtbrutto!Jahresbrutto,4,FALSE)+Rückstellung&lt;BBGW2,Rückstellung*(RVAV_AG+Insolv),IF(VLOOKUP(A182,Gesamtbrutto!Jahresbrutto,4,FALSE)&lt;BBGW2,(BBGW2-VLOOKUP(A182,Gesamtbrutto!Jahresbrutto,4,FALSE))*(RVAV_AG+Insolv),0)),2)</f>
        <v>175.71</v>
      </c>
      <c r="Y182" s="20">
        <f t="shared" si="27"/>
        <v>1071.52</v>
      </c>
    </row>
    <row r="183" spans="1:25" x14ac:dyDescent="0.25">
      <c r="A183" s="13">
        <v>3112</v>
      </c>
      <c r="B183" s="13" t="s">
        <v>199</v>
      </c>
      <c r="C183" s="13" t="s">
        <v>332</v>
      </c>
      <c r="D183" s="13" t="s">
        <v>41</v>
      </c>
      <c r="E183" s="13">
        <v>22030</v>
      </c>
      <c r="F183" s="13" t="s">
        <v>209</v>
      </c>
      <c r="G183" s="13" t="s">
        <v>43</v>
      </c>
      <c r="I183" s="13" t="s">
        <v>20</v>
      </c>
      <c r="J183" s="13">
        <v>35</v>
      </c>
      <c r="K183" s="13" t="s">
        <v>74</v>
      </c>
      <c r="L183" s="13" t="s">
        <v>22</v>
      </c>
      <c r="M183" s="14">
        <v>2042</v>
      </c>
      <c r="N183" s="19">
        <v>9</v>
      </c>
      <c r="O183" s="14">
        <v>104</v>
      </c>
      <c r="P183" s="20">
        <f t="shared" si="28"/>
        <v>2329.7800000000002</v>
      </c>
      <c r="Q183" s="13">
        <f>VLOOKUP(A183,Resturlaub!Urlaub,4,FALSE)</f>
        <v>7</v>
      </c>
      <c r="R183" s="20">
        <f t="shared" si="21"/>
        <v>107.12</v>
      </c>
      <c r="S183" s="20">
        <f t="shared" si="22"/>
        <v>749.84</v>
      </c>
      <c r="T183" s="13">
        <f t="shared" si="26"/>
        <v>46.45</v>
      </c>
      <c r="U183" s="20">
        <f t="shared" si="23"/>
        <v>15.3</v>
      </c>
      <c r="V183" s="20">
        <f t="shared" si="24"/>
        <v>710.69</v>
      </c>
      <c r="W183" s="21">
        <f t="shared" si="25"/>
        <v>1460.5300000000002</v>
      </c>
      <c r="X183" s="20">
        <f>ROUND(IF(VLOOKUP(A183,Gesamtbrutto!Jahresbrutto,4,FALSE)+Rückstellung&lt;BBGW1,Rückstellung*KVPV_AG,IF(VLOOKUP(A183,Gesamtbrutto!Jahresbrutto,4,FALSE)&lt;BBGW1,(BBGW1-VLOOKUP(A183,Gesamtbrutto!Jahresbrutto,4,FALSE))*KVPV_AG,0))+IF(VLOOKUP(A183,Gesamtbrutto!Jahresbrutto,4,FALSE)+Rückstellung&lt;BBGW2,Rückstellung*(RVAV_AG+Insolv),IF(VLOOKUP(A183,Gesamtbrutto!Jahresbrutto,4,FALSE)&lt;BBGW2,(BBGW2-VLOOKUP(A183,Gesamtbrutto!Jahresbrutto,4,FALSE))*(RVAV_AG+Insolv),0)),2)</f>
        <v>286.48</v>
      </c>
      <c r="Y183" s="20">
        <f t="shared" si="27"/>
        <v>1747.01</v>
      </c>
    </row>
    <row r="184" spans="1:25" x14ac:dyDescent="0.25">
      <c r="A184" s="13">
        <v>3113</v>
      </c>
      <c r="B184" s="13" t="s">
        <v>333</v>
      </c>
      <c r="C184" s="13" t="s">
        <v>334</v>
      </c>
      <c r="D184" s="13" t="s">
        <v>175</v>
      </c>
      <c r="E184" s="13">
        <v>41000</v>
      </c>
      <c r="F184" s="13" t="s">
        <v>176</v>
      </c>
      <c r="G184" s="13" t="s">
        <v>177</v>
      </c>
      <c r="I184" s="13" t="s">
        <v>20</v>
      </c>
      <c r="J184" s="13">
        <v>35</v>
      </c>
      <c r="K184" s="13" t="s">
        <v>118</v>
      </c>
      <c r="L184" s="13" t="s">
        <v>22</v>
      </c>
      <c r="M184" s="14">
        <v>2066.5</v>
      </c>
      <c r="N184" s="19">
        <v>11</v>
      </c>
      <c r="P184" s="20">
        <f t="shared" si="28"/>
        <v>2293.8200000000002</v>
      </c>
      <c r="Q184" s="13">
        <f>VLOOKUP(A184,Resturlaub!Urlaub,4,FALSE)</f>
        <v>0</v>
      </c>
      <c r="R184" s="20">
        <f t="shared" si="21"/>
        <v>105.46</v>
      </c>
      <c r="S184" s="20">
        <f t="shared" si="22"/>
        <v>0</v>
      </c>
      <c r="T184" s="13">
        <f t="shared" si="26"/>
        <v>65.599999999999994</v>
      </c>
      <c r="U184" s="20">
        <f t="shared" si="23"/>
        <v>15.07</v>
      </c>
      <c r="V184" s="20">
        <f t="shared" si="24"/>
        <v>988.59</v>
      </c>
      <c r="W184" s="21">
        <f t="shared" si="25"/>
        <v>988.59</v>
      </c>
      <c r="X184" s="20">
        <f>ROUND(IF(VLOOKUP(A184,Gesamtbrutto!Jahresbrutto,4,FALSE)+Rückstellung&lt;BBGW1,Rückstellung*KVPV_AG,IF(VLOOKUP(A184,Gesamtbrutto!Jahresbrutto,4,FALSE)&lt;BBGW1,(BBGW1-VLOOKUP(A184,Gesamtbrutto!Jahresbrutto,4,FALSE))*KVPV_AG,0))+IF(VLOOKUP(A184,Gesamtbrutto!Jahresbrutto,4,FALSE)+Rückstellung&lt;BBGW2,Rückstellung*(RVAV_AG+Insolv),IF(VLOOKUP(A184,Gesamtbrutto!Jahresbrutto,4,FALSE)&lt;BBGW2,(BBGW2-VLOOKUP(A184,Gesamtbrutto!Jahresbrutto,4,FALSE))*(RVAV_AG+Insolv),0)),2)</f>
        <v>193.91</v>
      </c>
      <c r="Y184" s="20">
        <f t="shared" si="27"/>
        <v>1182.5</v>
      </c>
    </row>
    <row r="185" spans="1:25" x14ac:dyDescent="0.25">
      <c r="A185" s="13">
        <v>3117</v>
      </c>
      <c r="B185" s="13" t="s">
        <v>215</v>
      </c>
      <c r="C185" s="13" t="s">
        <v>335</v>
      </c>
      <c r="D185" s="13" t="s">
        <v>184</v>
      </c>
      <c r="E185" s="13">
        <v>46000</v>
      </c>
      <c r="F185" s="13" t="s">
        <v>185</v>
      </c>
      <c r="G185" s="13" t="s">
        <v>186</v>
      </c>
      <c r="I185" s="13" t="s">
        <v>20</v>
      </c>
      <c r="J185" s="13">
        <v>35</v>
      </c>
      <c r="K185" s="13" t="s">
        <v>44</v>
      </c>
      <c r="L185" s="13" t="s">
        <v>22</v>
      </c>
      <c r="M185" s="14">
        <v>2091</v>
      </c>
      <c r="N185" s="19">
        <v>12</v>
      </c>
      <c r="O185" s="14"/>
      <c r="P185" s="20">
        <f t="shared" si="28"/>
        <v>2341.92</v>
      </c>
      <c r="Q185" s="13">
        <f>VLOOKUP(A185,Resturlaub!Urlaub,4,FALSE)</f>
        <v>0</v>
      </c>
      <c r="R185" s="20">
        <f t="shared" si="21"/>
        <v>107.67</v>
      </c>
      <c r="S185" s="20">
        <f t="shared" si="22"/>
        <v>0</v>
      </c>
      <c r="T185" s="13">
        <f t="shared" si="26"/>
        <v>54.23</v>
      </c>
      <c r="U185" s="20">
        <f t="shared" si="23"/>
        <v>15.38</v>
      </c>
      <c r="V185" s="20">
        <f t="shared" si="24"/>
        <v>834.06</v>
      </c>
      <c r="W185" s="21">
        <f t="shared" si="25"/>
        <v>834.06</v>
      </c>
      <c r="X185" s="20">
        <f>ROUND(IF(VLOOKUP(A185,Gesamtbrutto!Jahresbrutto,4,FALSE)+Rückstellung&lt;BBGW1,Rückstellung*KVPV_AG,IF(VLOOKUP(A185,Gesamtbrutto!Jahresbrutto,4,FALSE)&lt;BBGW1,(BBGW1-VLOOKUP(A185,Gesamtbrutto!Jahresbrutto,4,FALSE))*KVPV_AG,0))+IF(VLOOKUP(A185,Gesamtbrutto!Jahresbrutto,4,FALSE)+Rückstellung&lt;BBGW2,Rückstellung*(RVAV_AG+Insolv),IF(VLOOKUP(A185,Gesamtbrutto!Jahresbrutto,4,FALSE)&lt;BBGW2,(BBGW2-VLOOKUP(A185,Gesamtbrutto!Jahresbrutto,4,FALSE))*(RVAV_AG+Insolv),0)),2)</f>
        <v>163.6</v>
      </c>
      <c r="Y185" s="20">
        <f t="shared" si="27"/>
        <v>997.66</v>
      </c>
    </row>
    <row r="186" spans="1:25" x14ac:dyDescent="0.25">
      <c r="A186" s="13">
        <v>3118</v>
      </c>
      <c r="B186" s="13" t="s">
        <v>52</v>
      </c>
      <c r="C186" s="13" t="s">
        <v>336</v>
      </c>
      <c r="D186" s="13" t="s">
        <v>41</v>
      </c>
      <c r="E186" s="13">
        <v>22010</v>
      </c>
      <c r="F186" s="13" t="s">
        <v>42</v>
      </c>
      <c r="G186" s="13" t="s">
        <v>43</v>
      </c>
      <c r="I186" s="13" t="s">
        <v>20</v>
      </c>
      <c r="J186" s="13">
        <v>35</v>
      </c>
      <c r="K186" s="13" t="s">
        <v>107</v>
      </c>
      <c r="L186" s="13" t="s">
        <v>22</v>
      </c>
      <c r="M186" s="14">
        <v>2123.5</v>
      </c>
      <c r="N186" s="19">
        <v>10</v>
      </c>
      <c r="O186" s="14">
        <v>254</v>
      </c>
      <c r="P186" s="20">
        <f t="shared" si="28"/>
        <v>2589.85</v>
      </c>
      <c r="Q186" s="13">
        <f>VLOOKUP(A186,Resturlaub!Urlaub,4,FALSE)</f>
        <v>0</v>
      </c>
      <c r="R186" s="20">
        <f t="shared" si="21"/>
        <v>119.07</v>
      </c>
      <c r="S186" s="20">
        <f t="shared" si="22"/>
        <v>0</v>
      </c>
      <c r="T186" s="13">
        <f t="shared" si="26"/>
        <v>42.82</v>
      </c>
      <c r="U186" s="20">
        <f t="shared" si="23"/>
        <v>17.010000000000002</v>
      </c>
      <c r="V186" s="20">
        <f t="shared" si="24"/>
        <v>728.37</v>
      </c>
      <c r="W186" s="21">
        <f t="shared" si="25"/>
        <v>728.37</v>
      </c>
      <c r="X186" s="20">
        <f>ROUND(IF(VLOOKUP(A186,Gesamtbrutto!Jahresbrutto,4,FALSE)+Rückstellung&lt;BBGW1,Rückstellung*KVPV_AG,IF(VLOOKUP(A186,Gesamtbrutto!Jahresbrutto,4,FALSE)&lt;BBGW1,(BBGW1-VLOOKUP(A186,Gesamtbrutto!Jahresbrutto,4,FALSE))*KVPV_AG,0))+IF(VLOOKUP(A186,Gesamtbrutto!Jahresbrutto,4,FALSE)+Rückstellung&lt;BBGW2,Rückstellung*(RVAV_AG+Insolv),IF(VLOOKUP(A186,Gesamtbrutto!Jahresbrutto,4,FALSE)&lt;BBGW2,(BBGW2-VLOOKUP(A186,Gesamtbrutto!Jahresbrutto,4,FALSE))*(RVAV_AG+Insolv),0)),2)</f>
        <v>142.87</v>
      </c>
      <c r="Y186" s="20">
        <f t="shared" si="27"/>
        <v>871.24</v>
      </c>
    </row>
    <row r="187" spans="1:25" x14ac:dyDescent="0.25">
      <c r="A187" s="13">
        <v>3119</v>
      </c>
      <c r="B187" s="13" t="s">
        <v>337</v>
      </c>
      <c r="C187" s="13" t="s">
        <v>338</v>
      </c>
      <c r="D187" s="13" t="s">
        <v>175</v>
      </c>
      <c r="E187" s="13">
        <v>41000</v>
      </c>
      <c r="F187" s="13" t="s">
        <v>176</v>
      </c>
      <c r="G187" s="13" t="s">
        <v>177</v>
      </c>
      <c r="I187" s="13" t="s">
        <v>20</v>
      </c>
      <c r="J187" s="13">
        <v>35</v>
      </c>
      <c r="K187" s="13" t="s">
        <v>57</v>
      </c>
      <c r="L187" s="13" t="s">
        <v>22</v>
      </c>
      <c r="M187" s="14">
        <v>2413</v>
      </c>
      <c r="N187" s="19">
        <v>12</v>
      </c>
      <c r="P187" s="20">
        <f t="shared" si="28"/>
        <v>2702.56</v>
      </c>
      <c r="Q187" s="13">
        <f>VLOOKUP(A187,Resturlaub!Urlaub,4,FALSE)</f>
        <v>7</v>
      </c>
      <c r="R187" s="20">
        <f t="shared" si="21"/>
        <v>124.26</v>
      </c>
      <c r="S187" s="20">
        <f t="shared" si="22"/>
        <v>869.82</v>
      </c>
      <c r="T187" s="13">
        <f t="shared" si="26"/>
        <v>61.76</v>
      </c>
      <c r="U187" s="20">
        <f t="shared" si="23"/>
        <v>17.75</v>
      </c>
      <c r="V187" s="20">
        <f t="shared" si="24"/>
        <v>1096.24</v>
      </c>
      <c r="W187" s="21">
        <f t="shared" si="25"/>
        <v>1966.06</v>
      </c>
      <c r="X187" s="20">
        <f>ROUND(IF(VLOOKUP(A187,Gesamtbrutto!Jahresbrutto,4,FALSE)+Rückstellung&lt;BBGW1,Rückstellung*KVPV_AG,IF(VLOOKUP(A187,Gesamtbrutto!Jahresbrutto,4,FALSE)&lt;BBGW1,(BBGW1-VLOOKUP(A187,Gesamtbrutto!Jahresbrutto,4,FALSE))*KVPV_AG,0))+IF(VLOOKUP(A187,Gesamtbrutto!Jahresbrutto,4,FALSE)+Rückstellung&lt;BBGW2,Rückstellung*(RVAV_AG+Insolv),IF(VLOOKUP(A187,Gesamtbrutto!Jahresbrutto,4,FALSE)&lt;BBGW2,(BBGW2-VLOOKUP(A187,Gesamtbrutto!Jahresbrutto,4,FALSE))*(RVAV_AG+Insolv),0)),2)</f>
        <v>385.64</v>
      </c>
      <c r="Y187" s="20">
        <f t="shared" si="27"/>
        <v>2351.6999999999998</v>
      </c>
    </row>
    <row r="188" spans="1:25" x14ac:dyDescent="0.25">
      <c r="A188" s="13">
        <v>3120</v>
      </c>
      <c r="B188" s="13" t="s">
        <v>199</v>
      </c>
      <c r="C188" s="13" t="s">
        <v>339</v>
      </c>
      <c r="D188" s="13" t="s">
        <v>166</v>
      </c>
      <c r="E188" s="13">
        <v>26000</v>
      </c>
      <c r="F188" s="13" t="s">
        <v>167</v>
      </c>
      <c r="G188" s="13" t="s">
        <v>168</v>
      </c>
      <c r="I188" s="13" t="s">
        <v>20</v>
      </c>
      <c r="J188" s="13">
        <v>35</v>
      </c>
      <c r="K188" s="13" t="s">
        <v>102</v>
      </c>
      <c r="L188" s="13" t="s">
        <v>182</v>
      </c>
      <c r="M188" s="14">
        <v>3701</v>
      </c>
      <c r="N188" s="19">
        <v>9</v>
      </c>
      <c r="O188" s="14"/>
      <c r="P188" s="20">
        <f t="shared" si="28"/>
        <v>4034.09</v>
      </c>
      <c r="Q188" s="13">
        <f>VLOOKUP(A188,Resturlaub!Urlaub,4,FALSE)</f>
        <v>7</v>
      </c>
      <c r="R188" s="20">
        <f t="shared" si="21"/>
        <v>185.48</v>
      </c>
      <c r="S188" s="20">
        <f t="shared" si="22"/>
        <v>1298.3599999999999</v>
      </c>
      <c r="T188" s="13">
        <f t="shared" si="26"/>
        <v>0</v>
      </c>
      <c r="U188" s="20">
        <f t="shared" si="23"/>
        <v>26.5</v>
      </c>
      <c r="V188" s="20">
        <f t="shared" si="24"/>
        <v>0</v>
      </c>
      <c r="W188" s="21">
        <f t="shared" si="25"/>
        <v>1298.3599999999999</v>
      </c>
      <c r="X188" s="20">
        <f>ROUND(IF(VLOOKUP(A188,Gesamtbrutto!Jahresbrutto,4,FALSE)+Rückstellung&lt;BBGW1,Rückstellung*KVPV_AG,IF(VLOOKUP(A188,Gesamtbrutto!Jahresbrutto,4,FALSE)&lt;BBGW1,(BBGW1-VLOOKUP(A188,Gesamtbrutto!Jahresbrutto,4,FALSE))*KVPV_AG,0))+IF(VLOOKUP(A188,Gesamtbrutto!Jahresbrutto,4,FALSE)+Rückstellung&lt;BBGW2,Rückstellung*(RVAV_AG+Insolv),IF(VLOOKUP(A188,Gesamtbrutto!Jahresbrutto,4,FALSE)&lt;BBGW2,(BBGW2-VLOOKUP(A188,Gesamtbrutto!Jahresbrutto,4,FALSE))*(RVAV_AG+Insolv),0)),2)</f>
        <v>147.22999999999999</v>
      </c>
      <c r="Y188" s="20">
        <f t="shared" si="27"/>
        <v>1445.59</v>
      </c>
    </row>
    <row r="189" spans="1:25" x14ac:dyDescent="0.25">
      <c r="A189" s="13">
        <v>3121</v>
      </c>
      <c r="B189" s="13" t="s">
        <v>256</v>
      </c>
      <c r="C189" s="13" t="s">
        <v>340</v>
      </c>
      <c r="D189" s="13" t="s">
        <v>175</v>
      </c>
      <c r="E189" s="13">
        <v>41000</v>
      </c>
      <c r="F189" s="13" t="s">
        <v>176</v>
      </c>
      <c r="G189" s="13" t="s">
        <v>177</v>
      </c>
      <c r="I189" s="13" t="s">
        <v>20</v>
      </c>
      <c r="J189" s="13">
        <v>35</v>
      </c>
      <c r="K189" s="13" t="s">
        <v>44</v>
      </c>
      <c r="L189" s="13" t="s">
        <v>22</v>
      </c>
      <c r="M189" s="14">
        <v>2091</v>
      </c>
      <c r="N189" s="19">
        <v>8</v>
      </c>
      <c r="P189" s="20">
        <f t="shared" si="28"/>
        <v>2258.2800000000002</v>
      </c>
      <c r="Q189" s="13">
        <f>VLOOKUP(A189,Resturlaub!Urlaub,4,FALSE)</f>
        <v>8</v>
      </c>
      <c r="R189" s="20">
        <f t="shared" si="21"/>
        <v>103.83</v>
      </c>
      <c r="S189" s="20">
        <f t="shared" si="22"/>
        <v>830.64</v>
      </c>
      <c r="T189" s="13">
        <f t="shared" si="26"/>
        <v>16.73</v>
      </c>
      <c r="U189" s="20">
        <f t="shared" si="23"/>
        <v>14.83</v>
      </c>
      <c r="V189" s="20">
        <f t="shared" si="24"/>
        <v>248.11</v>
      </c>
      <c r="W189" s="21">
        <f t="shared" si="25"/>
        <v>1078.75</v>
      </c>
      <c r="X189" s="20">
        <f>ROUND(IF(VLOOKUP(A189,Gesamtbrutto!Jahresbrutto,4,FALSE)+Rückstellung&lt;BBGW1,Rückstellung*KVPV_AG,IF(VLOOKUP(A189,Gesamtbrutto!Jahresbrutto,4,FALSE)&lt;BBGW1,(BBGW1-VLOOKUP(A189,Gesamtbrutto!Jahresbrutto,4,FALSE))*KVPV_AG,0))+IF(VLOOKUP(A189,Gesamtbrutto!Jahresbrutto,4,FALSE)+Rückstellung&lt;BBGW2,Rückstellung*(RVAV_AG+Insolv),IF(VLOOKUP(A189,Gesamtbrutto!Jahresbrutto,4,FALSE)&lt;BBGW2,(BBGW2-VLOOKUP(A189,Gesamtbrutto!Jahresbrutto,4,FALSE))*(RVAV_AG+Insolv),0)),2)</f>
        <v>211.6</v>
      </c>
      <c r="Y189" s="20">
        <f t="shared" si="27"/>
        <v>1290.3499999999999</v>
      </c>
    </row>
    <row r="190" spans="1:25" x14ac:dyDescent="0.25">
      <c r="A190" s="13">
        <v>3122</v>
      </c>
      <c r="B190" s="13" t="s">
        <v>55</v>
      </c>
      <c r="C190" s="13" t="s">
        <v>341</v>
      </c>
      <c r="D190" s="13" t="s">
        <v>184</v>
      </c>
      <c r="E190" s="13">
        <v>46000</v>
      </c>
      <c r="F190" s="13" t="s">
        <v>185</v>
      </c>
      <c r="G190" s="13" t="s">
        <v>186</v>
      </c>
      <c r="I190" s="13" t="s">
        <v>20</v>
      </c>
      <c r="J190" s="13">
        <v>35</v>
      </c>
      <c r="K190" s="13" t="s">
        <v>70</v>
      </c>
      <c r="L190" s="13" t="s">
        <v>22</v>
      </c>
      <c r="M190" s="14">
        <v>3213.5</v>
      </c>
      <c r="N190" s="19">
        <v>12</v>
      </c>
      <c r="P190" s="20">
        <f t="shared" si="28"/>
        <v>3599.12</v>
      </c>
      <c r="Q190" s="13">
        <f>VLOOKUP(A190,Resturlaub!Urlaub,4,FALSE)</f>
        <v>1</v>
      </c>
      <c r="R190" s="20">
        <f t="shared" si="21"/>
        <v>165.48</v>
      </c>
      <c r="S190" s="20">
        <f t="shared" si="22"/>
        <v>165.48</v>
      </c>
      <c r="T190" s="13">
        <f t="shared" si="26"/>
        <v>78.02</v>
      </c>
      <c r="U190" s="20">
        <f t="shared" si="23"/>
        <v>23.64</v>
      </c>
      <c r="V190" s="20">
        <f t="shared" si="24"/>
        <v>1844.39</v>
      </c>
      <c r="W190" s="21">
        <f t="shared" si="25"/>
        <v>2009.8700000000001</v>
      </c>
      <c r="X190" s="20">
        <f>ROUND(IF(VLOOKUP(A190,Gesamtbrutto!Jahresbrutto,4,FALSE)+Rückstellung&lt;BBGW1,Rückstellung*KVPV_AG,IF(VLOOKUP(A190,Gesamtbrutto!Jahresbrutto,4,FALSE)&lt;BBGW1,(BBGW1-VLOOKUP(A190,Gesamtbrutto!Jahresbrutto,4,FALSE))*KVPV_AG,0))+IF(VLOOKUP(A190,Gesamtbrutto!Jahresbrutto,4,FALSE)+Rückstellung&lt;BBGW2,Rückstellung*(RVAV_AG+Insolv),IF(VLOOKUP(A190,Gesamtbrutto!Jahresbrutto,4,FALSE)&lt;BBGW2,(BBGW2-VLOOKUP(A190,Gesamtbrutto!Jahresbrutto,4,FALSE))*(RVAV_AG+Insolv),0)),2)</f>
        <v>366.78</v>
      </c>
      <c r="Y190" s="20">
        <f t="shared" si="27"/>
        <v>2376.65</v>
      </c>
    </row>
    <row r="191" spans="1:25" x14ac:dyDescent="0.25">
      <c r="A191" s="13">
        <v>3123</v>
      </c>
      <c r="B191" s="13" t="s">
        <v>171</v>
      </c>
      <c r="C191" s="13" t="s">
        <v>342</v>
      </c>
      <c r="D191" s="13" t="s">
        <v>25</v>
      </c>
      <c r="E191" s="13">
        <v>25000</v>
      </c>
      <c r="F191" s="13" t="s">
        <v>26</v>
      </c>
      <c r="G191" s="13" t="s">
        <v>27</v>
      </c>
      <c r="I191" s="13" t="s">
        <v>20</v>
      </c>
      <c r="J191" s="13">
        <v>35</v>
      </c>
      <c r="K191" s="13" t="s">
        <v>131</v>
      </c>
      <c r="L191" s="13" t="s">
        <v>22</v>
      </c>
      <c r="M191" s="14">
        <v>2294</v>
      </c>
      <c r="N191" s="19">
        <v>12</v>
      </c>
      <c r="P191" s="20">
        <f t="shared" si="28"/>
        <v>2569.2800000000002</v>
      </c>
      <c r="Q191" s="13">
        <f>VLOOKUP(A191,Resturlaub!Urlaub,4,FALSE)</f>
        <v>4</v>
      </c>
      <c r="R191" s="20">
        <f t="shared" si="21"/>
        <v>118.13</v>
      </c>
      <c r="S191" s="20">
        <f t="shared" si="22"/>
        <v>472.52</v>
      </c>
      <c r="T191" s="13">
        <f t="shared" si="26"/>
        <v>66.650000000000006</v>
      </c>
      <c r="U191" s="20">
        <f t="shared" si="23"/>
        <v>16.88</v>
      </c>
      <c r="V191" s="20">
        <f t="shared" si="24"/>
        <v>1125.05</v>
      </c>
      <c r="W191" s="21">
        <f t="shared" si="25"/>
        <v>1597.57</v>
      </c>
      <c r="X191" s="20">
        <f>ROUND(IF(VLOOKUP(A191,Gesamtbrutto!Jahresbrutto,4,FALSE)+Rückstellung&lt;BBGW1,Rückstellung*KVPV_AG,IF(VLOOKUP(A191,Gesamtbrutto!Jahresbrutto,4,FALSE)&lt;BBGW1,(BBGW1-VLOOKUP(A191,Gesamtbrutto!Jahresbrutto,4,FALSE))*KVPV_AG,0))+IF(VLOOKUP(A191,Gesamtbrutto!Jahresbrutto,4,FALSE)+Rückstellung&lt;BBGW2,Rückstellung*(RVAV_AG+Insolv),IF(VLOOKUP(A191,Gesamtbrutto!Jahresbrutto,4,FALSE)&lt;BBGW2,(BBGW2-VLOOKUP(A191,Gesamtbrutto!Jahresbrutto,4,FALSE))*(RVAV_AG+Insolv),0)),2)</f>
        <v>313.36</v>
      </c>
      <c r="Y191" s="20">
        <f t="shared" si="27"/>
        <v>1910.93</v>
      </c>
    </row>
    <row r="192" spans="1:25" x14ac:dyDescent="0.25">
      <c r="A192" s="13">
        <v>3125</v>
      </c>
      <c r="B192" s="13" t="s">
        <v>204</v>
      </c>
      <c r="C192" s="13" t="s">
        <v>343</v>
      </c>
      <c r="D192" s="13" t="s">
        <v>166</v>
      </c>
      <c r="E192" s="13">
        <v>26000</v>
      </c>
      <c r="F192" s="13" t="s">
        <v>167</v>
      </c>
      <c r="G192" s="13" t="s">
        <v>168</v>
      </c>
      <c r="I192" s="13" t="s">
        <v>20</v>
      </c>
      <c r="J192" s="13">
        <v>35</v>
      </c>
      <c r="K192" s="13" t="s">
        <v>28</v>
      </c>
      <c r="L192" s="13" t="s">
        <v>22</v>
      </c>
      <c r="M192" s="14">
        <v>2167.5</v>
      </c>
      <c r="N192" s="19">
        <v>8</v>
      </c>
      <c r="P192" s="20">
        <f t="shared" si="28"/>
        <v>2340.9</v>
      </c>
      <c r="Q192" s="13">
        <f>VLOOKUP(A192,Resturlaub!Urlaub,4,FALSE)</f>
        <v>3</v>
      </c>
      <c r="R192" s="20">
        <f t="shared" si="21"/>
        <v>107.63</v>
      </c>
      <c r="S192" s="20">
        <f t="shared" si="22"/>
        <v>322.89</v>
      </c>
      <c r="T192" s="13">
        <f t="shared" si="26"/>
        <v>34.54</v>
      </c>
      <c r="U192" s="20">
        <f t="shared" si="23"/>
        <v>15.38</v>
      </c>
      <c r="V192" s="20">
        <f t="shared" si="24"/>
        <v>531.23</v>
      </c>
      <c r="W192" s="21">
        <f t="shared" si="25"/>
        <v>854.12</v>
      </c>
      <c r="X192" s="20">
        <f>ROUND(IF(VLOOKUP(A192,Gesamtbrutto!Jahresbrutto,4,FALSE)+Rückstellung&lt;BBGW1,Rückstellung*KVPV_AG,IF(VLOOKUP(A192,Gesamtbrutto!Jahresbrutto,4,FALSE)&lt;BBGW1,(BBGW1-VLOOKUP(A192,Gesamtbrutto!Jahresbrutto,4,FALSE))*KVPV_AG,0))+IF(VLOOKUP(A192,Gesamtbrutto!Jahresbrutto,4,FALSE)+Rückstellung&lt;BBGW2,Rückstellung*(RVAV_AG+Insolv),IF(VLOOKUP(A192,Gesamtbrutto!Jahresbrutto,4,FALSE)&lt;BBGW2,(BBGW2-VLOOKUP(A192,Gesamtbrutto!Jahresbrutto,4,FALSE))*(RVAV_AG+Insolv),0)),2)</f>
        <v>167.54</v>
      </c>
      <c r="Y192" s="20">
        <f t="shared" si="27"/>
        <v>1021.66</v>
      </c>
    </row>
    <row r="193" spans="1:25" x14ac:dyDescent="0.25">
      <c r="A193" s="13">
        <v>3126</v>
      </c>
      <c r="B193" s="13" t="s">
        <v>52</v>
      </c>
      <c r="C193" s="13" t="s">
        <v>344</v>
      </c>
      <c r="D193" s="13" t="s">
        <v>175</v>
      </c>
      <c r="E193" s="13">
        <v>41000</v>
      </c>
      <c r="F193" s="13" t="s">
        <v>176</v>
      </c>
      <c r="G193" s="13" t="s">
        <v>177</v>
      </c>
      <c r="I193" s="13" t="s">
        <v>20</v>
      </c>
      <c r="J193" s="13">
        <v>35</v>
      </c>
      <c r="K193" s="13" t="s">
        <v>74</v>
      </c>
      <c r="L193" s="13" t="s">
        <v>22</v>
      </c>
      <c r="M193" s="14">
        <v>2042</v>
      </c>
      <c r="N193" s="19">
        <v>10</v>
      </c>
      <c r="O193" s="13">
        <v>80</v>
      </c>
      <c r="P193" s="20">
        <f t="shared" si="28"/>
        <v>2326.1999999999998</v>
      </c>
      <c r="Q193" s="13">
        <f>VLOOKUP(A193,Resturlaub!Urlaub,4,FALSE)</f>
        <v>8</v>
      </c>
      <c r="R193" s="20">
        <f t="shared" si="21"/>
        <v>106.95</v>
      </c>
      <c r="S193" s="20">
        <f t="shared" si="22"/>
        <v>855.6</v>
      </c>
      <c r="T193" s="13">
        <f t="shared" si="26"/>
        <v>49.36</v>
      </c>
      <c r="U193" s="20">
        <f t="shared" si="23"/>
        <v>15.28</v>
      </c>
      <c r="V193" s="20">
        <f t="shared" si="24"/>
        <v>754.22</v>
      </c>
      <c r="W193" s="21">
        <f t="shared" si="25"/>
        <v>1609.8200000000002</v>
      </c>
      <c r="X193" s="20">
        <f>ROUND(IF(VLOOKUP(A193,Gesamtbrutto!Jahresbrutto,4,FALSE)+Rückstellung&lt;BBGW1,Rückstellung*KVPV_AG,IF(VLOOKUP(A193,Gesamtbrutto!Jahresbrutto,4,FALSE)&lt;BBGW1,(BBGW1-VLOOKUP(A193,Gesamtbrutto!Jahresbrutto,4,FALSE))*KVPV_AG,0))+IF(VLOOKUP(A193,Gesamtbrutto!Jahresbrutto,4,FALSE)+Rückstellung&lt;BBGW2,Rückstellung*(RVAV_AG+Insolv),IF(VLOOKUP(A193,Gesamtbrutto!Jahresbrutto,4,FALSE)&lt;BBGW2,(BBGW2-VLOOKUP(A193,Gesamtbrutto!Jahresbrutto,4,FALSE))*(RVAV_AG+Insolv),0)),2)</f>
        <v>315.77</v>
      </c>
      <c r="Y193" s="20">
        <f t="shared" si="27"/>
        <v>1925.59</v>
      </c>
    </row>
    <row r="194" spans="1:25" x14ac:dyDescent="0.25">
      <c r="A194" s="13">
        <v>3128</v>
      </c>
      <c r="B194" s="13" t="s">
        <v>345</v>
      </c>
      <c r="C194" s="13" t="s">
        <v>346</v>
      </c>
      <c r="D194" s="13" t="s">
        <v>65</v>
      </c>
      <c r="E194" s="13">
        <v>44000</v>
      </c>
      <c r="F194" s="13" t="s">
        <v>66</v>
      </c>
      <c r="G194" s="13" t="s">
        <v>67</v>
      </c>
      <c r="I194" s="13" t="s">
        <v>20</v>
      </c>
      <c r="J194" s="13">
        <v>35</v>
      </c>
      <c r="K194" s="13" t="s">
        <v>70</v>
      </c>
      <c r="L194" s="13" t="s">
        <v>22</v>
      </c>
      <c r="M194" s="14">
        <v>3213.5</v>
      </c>
      <c r="N194" s="19">
        <v>12</v>
      </c>
      <c r="P194" s="20">
        <f t="shared" si="28"/>
        <v>3599.12</v>
      </c>
      <c r="Q194" s="13">
        <f>VLOOKUP(A194,Resturlaub!Urlaub,4,FALSE)</f>
        <v>5</v>
      </c>
      <c r="R194" s="20">
        <f t="shared" si="21"/>
        <v>165.48</v>
      </c>
      <c r="S194" s="20">
        <f t="shared" si="22"/>
        <v>827.4</v>
      </c>
      <c r="T194" s="13">
        <f t="shared" si="26"/>
        <v>22.1</v>
      </c>
      <c r="U194" s="20">
        <f t="shared" si="23"/>
        <v>23.64</v>
      </c>
      <c r="V194" s="20">
        <f t="shared" si="24"/>
        <v>522.44000000000005</v>
      </c>
      <c r="W194" s="21">
        <f t="shared" si="25"/>
        <v>1349.8400000000001</v>
      </c>
      <c r="X194" s="20">
        <f>ROUND(IF(VLOOKUP(A194,Gesamtbrutto!Jahresbrutto,4,FALSE)+Rückstellung&lt;BBGW1,Rückstellung*KVPV_AG,IF(VLOOKUP(A194,Gesamtbrutto!Jahresbrutto,4,FALSE)&lt;BBGW1,(BBGW1-VLOOKUP(A194,Gesamtbrutto!Jahresbrutto,4,FALSE))*KVPV_AG,0))+IF(VLOOKUP(A194,Gesamtbrutto!Jahresbrutto,4,FALSE)+Rückstellung&lt;BBGW2,Rückstellung*(RVAV_AG+Insolv),IF(VLOOKUP(A194,Gesamtbrutto!Jahresbrutto,4,FALSE)&lt;BBGW2,(BBGW2-VLOOKUP(A194,Gesamtbrutto!Jahresbrutto,4,FALSE))*(RVAV_AG+Insolv),0)),2)</f>
        <v>264.77</v>
      </c>
      <c r="Y194" s="20">
        <f t="shared" si="27"/>
        <v>1614.61</v>
      </c>
    </row>
    <row r="195" spans="1:25" x14ac:dyDescent="0.25">
      <c r="A195" s="13">
        <v>3129</v>
      </c>
      <c r="B195" s="13" t="s">
        <v>75</v>
      </c>
      <c r="C195" s="13" t="s">
        <v>347</v>
      </c>
      <c r="D195" s="13" t="s">
        <v>62</v>
      </c>
      <c r="E195" s="13">
        <v>65010</v>
      </c>
      <c r="F195" s="13" t="s">
        <v>146</v>
      </c>
      <c r="G195" s="13" t="s">
        <v>399</v>
      </c>
      <c r="I195" s="13" t="s">
        <v>20</v>
      </c>
      <c r="J195" s="13">
        <v>35</v>
      </c>
      <c r="K195" s="13" t="s">
        <v>77</v>
      </c>
      <c r="L195" s="13" t="s">
        <v>22</v>
      </c>
      <c r="M195" s="14">
        <v>2224</v>
      </c>
      <c r="N195" s="19">
        <v>9</v>
      </c>
      <c r="P195" s="20">
        <f t="shared" si="28"/>
        <v>2424.16</v>
      </c>
      <c r="Q195" s="13">
        <f>VLOOKUP(A195,Resturlaub!Urlaub,4,FALSE)</f>
        <v>4</v>
      </c>
      <c r="R195" s="20">
        <f t="shared" si="21"/>
        <v>111.46</v>
      </c>
      <c r="S195" s="20">
        <f t="shared" si="22"/>
        <v>445.84</v>
      </c>
      <c r="T195" s="13">
        <f t="shared" si="26"/>
        <v>0</v>
      </c>
      <c r="U195" s="20">
        <f t="shared" si="23"/>
        <v>15.92</v>
      </c>
      <c r="V195" s="20">
        <f t="shared" si="24"/>
        <v>0</v>
      </c>
      <c r="W195" s="21">
        <f t="shared" si="25"/>
        <v>445.84</v>
      </c>
      <c r="X195" s="20">
        <f>ROUND(IF(VLOOKUP(A195,Gesamtbrutto!Jahresbrutto,4,FALSE)+Rückstellung&lt;BBGW1,Rückstellung*KVPV_AG,IF(VLOOKUP(A195,Gesamtbrutto!Jahresbrutto,4,FALSE)&lt;BBGW1,(BBGW1-VLOOKUP(A195,Gesamtbrutto!Jahresbrutto,4,FALSE))*KVPV_AG,0))+IF(VLOOKUP(A195,Gesamtbrutto!Jahresbrutto,4,FALSE)+Rückstellung&lt;BBGW2,Rückstellung*(RVAV_AG+Insolv),IF(VLOOKUP(A195,Gesamtbrutto!Jahresbrutto,4,FALSE)&lt;BBGW2,(BBGW2-VLOOKUP(A195,Gesamtbrutto!Jahresbrutto,4,FALSE))*(RVAV_AG+Insolv),0)),2)</f>
        <v>87.45</v>
      </c>
      <c r="Y195" s="20">
        <f t="shared" si="27"/>
        <v>533.29</v>
      </c>
    </row>
    <row r="196" spans="1:25" x14ac:dyDescent="0.25">
      <c r="A196" s="13">
        <v>3130</v>
      </c>
      <c r="B196" s="13" t="s">
        <v>89</v>
      </c>
      <c r="C196" s="13" t="s">
        <v>348</v>
      </c>
      <c r="D196" s="13" t="s">
        <v>62</v>
      </c>
      <c r="E196" s="13">
        <v>65010</v>
      </c>
      <c r="F196" s="13" t="s">
        <v>146</v>
      </c>
      <c r="G196" s="13" t="s">
        <v>399</v>
      </c>
      <c r="I196" s="13" t="s">
        <v>20</v>
      </c>
      <c r="J196" s="13">
        <v>35</v>
      </c>
      <c r="K196" s="13" t="s">
        <v>123</v>
      </c>
      <c r="L196" s="13" t="s">
        <v>22</v>
      </c>
      <c r="M196" s="14">
        <v>2866.5</v>
      </c>
      <c r="N196" s="19">
        <v>11</v>
      </c>
      <c r="O196" s="14">
        <v>143</v>
      </c>
      <c r="P196" s="20">
        <f t="shared" si="28"/>
        <v>3324.82</v>
      </c>
      <c r="Q196" s="13">
        <f>VLOOKUP(A196,Resturlaub!Urlaub,4,FALSE)</f>
        <v>9</v>
      </c>
      <c r="R196" s="20">
        <f t="shared" si="21"/>
        <v>152.87</v>
      </c>
      <c r="S196" s="20">
        <f t="shared" si="22"/>
        <v>1375.83</v>
      </c>
      <c r="T196" s="13">
        <f t="shared" si="26"/>
        <v>0</v>
      </c>
      <c r="U196" s="20">
        <f t="shared" si="23"/>
        <v>21.84</v>
      </c>
      <c r="V196" s="20">
        <f t="shared" si="24"/>
        <v>0</v>
      </c>
      <c r="W196" s="21">
        <f t="shared" si="25"/>
        <v>1375.83</v>
      </c>
      <c r="X196" s="20">
        <f>ROUND(IF(VLOOKUP(A196,Gesamtbrutto!Jahresbrutto,4,FALSE)+Rückstellung&lt;BBGW1,Rückstellung*KVPV_AG,IF(VLOOKUP(A196,Gesamtbrutto!Jahresbrutto,4,FALSE)&lt;BBGW1,(BBGW1-VLOOKUP(A196,Gesamtbrutto!Jahresbrutto,4,FALSE))*KVPV_AG,0))+IF(VLOOKUP(A196,Gesamtbrutto!Jahresbrutto,4,FALSE)+Rückstellung&lt;BBGW2,Rückstellung*(RVAV_AG+Insolv),IF(VLOOKUP(A196,Gesamtbrutto!Jahresbrutto,4,FALSE)&lt;BBGW2,(BBGW2-VLOOKUP(A196,Gesamtbrutto!Jahresbrutto,4,FALSE))*(RVAV_AG+Insolv),0)),2)</f>
        <v>269.87</v>
      </c>
      <c r="Y196" s="20">
        <f t="shared" si="27"/>
        <v>1645.7</v>
      </c>
    </row>
    <row r="197" spans="1:25" x14ac:dyDescent="0.25">
      <c r="A197" s="13">
        <v>3131</v>
      </c>
      <c r="B197" s="13" t="s">
        <v>89</v>
      </c>
      <c r="C197" s="13" t="s">
        <v>349</v>
      </c>
      <c r="D197" s="13" t="s">
        <v>62</v>
      </c>
      <c r="E197" s="13">
        <v>65010</v>
      </c>
      <c r="F197" s="13" t="s">
        <v>146</v>
      </c>
      <c r="G197" s="13" t="s">
        <v>399</v>
      </c>
      <c r="I197" s="13" t="s">
        <v>20</v>
      </c>
      <c r="J197" s="13">
        <v>35</v>
      </c>
      <c r="K197" s="13" t="s">
        <v>77</v>
      </c>
      <c r="L197" s="13" t="s">
        <v>22</v>
      </c>
      <c r="M197" s="14">
        <v>2224</v>
      </c>
      <c r="N197" s="19">
        <v>9</v>
      </c>
      <c r="O197" s="13">
        <v>236</v>
      </c>
      <c r="P197" s="20">
        <f t="shared" si="28"/>
        <v>2660.16</v>
      </c>
      <c r="Q197" s="13">
        <f>VLOOKUP(A197,Resturlaub!Urlaub,4,FALSE)</f>
        <v>4</v>
      </c>
      <c r="R197" s="20">
        <f t="shared" ref="R197:R199" si="29">ROUND(Monatsentgelt/Tagesfaktor,2)</f>
        <v>122.31</v>
      </c>
      <c r="S197" s="20">
        <f t="shared" ref="S197:S199" si="30">ROUND(Tageswert*Resturlaub,2)</f>
        <v>489.24</v>
      </c>
      <c r="T197" s="13">
        <f t="shared" si="26"/>
        <v>5.1100000000000003</v>
      </c>
      <c r="U197" s="20">
        <f t="shared" ref="U197:U199" si="31">ROUND(Monatsentgelt/(IRWAZ*Wochenfaktor),2)</f>
        <v>17.47</v>
      </c>
      <c r="V197" s="20">
        <f t="shared" ref="V197:V199" si="32">ROUND(Gleitzeitstand*Stundenwert,2)</f>
        <v>89.27</v>
      </c>
      <c r="W197" s="21">
        <f t="shared" ref="W197:W199" si="33">Betrag_RU+Betrag_GZ</f>
        <v>578.51</v>
      </c>
      <c r="X197" s="20">
        <f>ROUND(IF(VLOOKUP(A197,Gesamtbrutto!Jahresbrutto,4,FALSE)+Rückstellung&lt;BBGW1,Rückstellung*KVPV_AG,IF(VLOOKUP(A197,Gesamtbrutto!Jahresbrutto,4,FALSE)&lt;BBGW1,(BBGW1-VLOOKUP(A197,Gesamtbrutto!Jahresbrutto,4,FALSE))*KVPV_AG,0))+IF(VLOOKUP(A197,Gesamtbrutto!Jahresbrutto,4,FALSE)+Rückstellung&lt;BBGW2,Rückstellung*(RVAV_AG+Insolv),IF(VLOOKUP(A197,Gesamtbrutto!Jahresbrutto,4,FALSE)&lt;BBGW2,(BBGW2-VLOOKUP(A197,Gesamtbrutto!Jahresbrutto,4,FALSE))*(RVAV_AG+Insolv),0)),2)</f>
        <v>113.47</v>
      </c>
      <c r="Y197" s="20">
        <f t="shared" si="27"/>
        <v>691.98</v>
      </c>
    </row>
    <row r="198" spans="1:25" x14ac:dyDescent="0.25">
      <c r="A198" s="13">
        <v>3132</v>
      </c>
      <c r="B198" s="13" t="s">
        <v>23</v>
      </c>
      <c r="C198" s="13" t="s">
        <v>350</v>
      </c>
      <c r="D198" s="13" t="s">
        <v>175</v>
      </c>
      <c r="E198" s="13">
        <v>41000</v>
      </c>
      <c r="F198" s="13" t="s">
        <v>176</v>
      </c>
      <c r="G198" s="13" t="s">
        <v>177</v>
      </c>
      <c r="I198" s="13" t="s">
        <v>20</v>
      </c>
      <c r="J198" s="13">
        <v>35</v>
      </c>
      <c r="K198" s="13" t="s">
        <v>74</v>
      </c>
      <c r="L198" s="13" t="s">
        <v>22</v>
      </c>
      <c r="M198" s="14">
        <v>2042</v>
      </c>
      <c r="N198" s="19">
        <v>11</v>
      </c>
      <c r="O198" s="13">
        <v>211</v>
      </c>
      <c r="P198" s="20">
        <f t="shared" si="28"/>
        <v>2477.62</v>
      </c>
      <c r="Q198" s="13">
        <f>VLOOKUP(A198,Resturlaub!Urlaub,4,FALSE)</f>
        <v>3</v>
      </c>
      <c r="R198" s="20">
        <f t="shared" si="29"/>
        <v>113.91</v>
      </c>
      <c r="S198" s="20">
        <f t="shared" si="30"/>
        <v>341.73</v>
      </c>
      <c r="T198" s="13">
        <f t="shared" ref="T198:T199" si="34">VLOOKUP(A198,Gleitzeitsaldo,5,FALSE)</f>
        <v>84.47</v>
      </c>
      <c r="U198" s="20">
        <f t="shared" si="31"/>
        <v>16.27</v>
      </c>
      <c r="V198" s="20">
        <f t="shared" si="32"/>
        <v>1374.33</v>
      </c>
      <c r="W198" s="21">
        <f t="shared" si="33"/>
        <v>1716.06</v>
      </c>
      <c r="X198" s="20">
        <f>ROUND(IF(VLOOKUP(A198,Gesamtbrutto!Jahresbrutto,4,FALSE)+Rückstellung&lt;BBGW1,Rückstellung*KVPV_AG,IF(VLOOKUP(A198,Gesamtbrutto!Jahresbrutto,4,FALSE)&lt;BBGW1,(BBGW1-VLOOKUP(A198,Gesamtbrutto!Jahresbrutto,4,FALSE))*KVPV_AG,0))+IF(VLOOKUP(A198,Gesamtbrutto!Jahresbrutto,4,FALSE)+Rückstellung&lt;BBGW2,Rückstellung*(RVAV_AG+Insolv),IF(VLOOKUP(A198,Gesamtbrutto!Jahresbrutto,4,FALSE)&lt;BBGW2,(BBGW2-VLOOKUP(A198,Gesamtbrutto!Jahresbrutto,4,FALSE))*(RVAV_AG+Insolv),0)),2)</f>
        <v>336.61</v>
      </c>
      <c r="Y198" s="20">
        <f t="shared" ref="Y198:Y199" si="35">ROUND(W198+X198,2)</f>
        <v>2052.67</v>
      </c>
    </row>
    <row r="199" spans="1:25" x14ac:dyDescent="0.25">
      <c r="A199" s="13">
        <v>3133</v>
      </c>
      <c r="B199" s="13" t="s">
        <v>171</v>
      </c>
      <c r="C199" s="13" t="s">
        <v>351</v>
      </c>
      <c r="D199" s="13" t="s">
        <v>175</v>
      </c>
      <c r="E199" s="13">
        <v>41000</v>
      </c>
      <c r="F199" s="13" t="s">
        <v>176</v>
      </c>
      <c r="G199" s="13" t="s">
        <v>177</v>
      </c>
      <c r="I199" s="13" t="s">
        <v>20</v>
      </c>
      <c r="J199" s="13">
        <v>35</v>
      </c>
      <c r="K199" s="13" t="s">
        <v>118</v>
      </c>
      <c r="L199" s="13" t="s">
        <v>22</v>
      </c>
      <c r="M199" s="14">
        <v>2066.5</v>
      </c>
      <c r="N199" s="19">
        <v>8</v>
      </c>
      <c r="O199" s="13">
        <v>283</v>
      </c>
      <c r="P199" s="20">
        <f t="shared" si="28"/>
        <v>2514.8200000000002</v>
      </c>
      <c r="Q199" s="13">
        <f>VLOOKUP(A199,Resturlaub!Urlaub,4,FALSE)</f>
        <v>3</v>
      </c>
      <c r="R199" s="20">
        <f t="shared" si="29"/>
        <v>115.62</v>
      </c>
      <c r="S199" s="20">
        <f t="shared" si="30"/>
        <v>346.86</v>
      </c>
      <c r="T199" s="13">
        <f t="shared" si="34"/>
        <v>0</v>
      </c>
      <c r="U199" s="20">
        <f t="shared" si="31"/>
        <v>16.52</v>
      </c>
      <c r="V199" s="20">
        <f t="shared" si="32"/>
        <v>0</v>
      </c>
      <c r="W199" s="21">
        <f t="shared" si="33"/>
        <v>346.86</v>
      </c>
      <c r="X199" s="20">
        <f>ROUND(IF(VLOOKUP(A199,Gesamtbrutto!Jahresbrutto,4,FALSE)+Rückstellung&lt;BBGW1,Rückstellung*KVPV_AG,IF(VLOOKUP(A199,Gesamtbrutto!Jahresbrutto,4,FALSE)&lt;BBGW1,(BBGW1-VLOOKUP(A199,Gesamtbrutto!Jahresbrutto,4,FALSE))*KVPV_AG,0))+IF(VLOOKUP(A199,Gesamtbrutto!Jahresbrutto,4,FALSE)+Rückstellung&lt;BBGW2,Rückstellung*(RVAV_AG+Insolv),IF(VLOOKUP(A199,Gesamtbrutto!Jahresbrutto,4,FALSE)&lt;BBGW2,(BBGW2-VLOOKUP(A199,Gesamtbrutto!Jahresbrutto,4,FALSE))*(RVAV_AG+Insolv),0)),2)</f>
        <v>68.040000000000006</v>
      </c>
      <c r="Y199" s="20">
        <f t="shared" si="35"/>
        <v>414.9</v>
      </c>
    </row>
  </sheetData>
  <autoFilter ref="A4:Y199"/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workbookViewId="0">
      <selection activeCell="A2" sqref="A2"/>
    </sheetView>
  </sheetViews>
  <sheetFormatPr baseColWidth="10" defaultRowHeight="12.75" x14ac:dyDescent="0.2"/>
  <cols>
    <col min="1" max="1" width="5.85546875" customWidth="1"/>
    <col min="2" max="2" width="10.85546875" bestFit="1" customWidth="1"/>
    <col min="3" max="3" width="24.5703125" bestFit="1" customWidth="1"/>
    <col min="4" max="4" width="10.5703125" bestFit="1" customWidth="1"/>
    <col min="5" max="5" width="15.7109375" bestFit="1" customWidth="1"/>
    <col min="6" max="256" width="5.85546875" customWidth="1"/>
  </cols>
  <sheetData>
    <row r="1" spans="1:5" ht="15" x14ac:dyDescent="0.25">
      <c r="A1" s="13" t="s">
        <v>0</v>
      </c>
      <c r="B1" s="13" t="s">
        <v>1</v>
      </c>
      <c r="C1" s="13" t="s">
        <v>352</v>
      </c>
      <c r="D1" s="13" t="s">
        <v>353</v>
      </c>
      <c r="E1" s="13" t="s">
        <v>398</v>
      </c>
    </row>
    <row r="2" spans="1:5" ht="15" x14ac:dyDescent="0.25">
      <c r="A2" s="13">
        <v>2602</v>
      </c>
      <c r="B2" s="13" t="s">
        <v>23</v>
      </c>
      <c r="C2" s="13" t="s">
        <v>266</v>
      </c>
      <c r="D2" s="13">
        <v>0</v>
      </c>
      <c r="E2" s="13">
        <v>30</v>
      </c>
    </row>
    <row r="3" spans="1:5" ht="15" x14ac:dyDescent="0.25">
      <c r="A3" s="13">
        <v>3111</v>
      </c>
      <c r="B3" s="13" t="s">
        <v>330</v>
      </c>
      <c r="C3" s="13" t="s">
        <v>331</v>
      </c>
      <c r="D3" s="13">
        <v>0</v>
      </c>
      <c r="E3" s="13">
        <v>28</v>
      </c>
    </row>
    <row r="4" spans="1:5" ht="15" x14ac:dyDescent="0.25">
      <c r="A4" s="13">
        <v>1193</v>
      </c>
      <c r="B4" s="13" t="s">
        <v>52</v>
      </c>
      <c r="C4" s="13" t="s">
        <v>125</v>
      </c>
      <c r="D4" s="13">
        <v>0</v>
      </c>
      <c r="E4" s="13">
        <v>30</v>
      </c>
    </row>
    <row r="5" spans="1:5" ht="15" x14ac:dyDescent="0.25">
      <c r="A5" s="13">
        <v>2453</v>
      </c>
      <c r="B5" s="13" t="s">
        <v>89</v>
      </c>
      <c r="C5" s="13" t="s">
        <v>358</v>
      </c>
      <c r="D5" s="13">
        <v>0</v>
      </c>
      <c r="E5" s="13">
        <v>30</v>
      </c>
    </row>
    <row r="6" spans="1:5" ht="15" x14ac:dyDescent="0.25">
      <c r="A6" s="13">
        <v>3118</v>
      </c>
      <c r="B6" s="13" t="s">
        <v>52</v>
      </c>
      <c r="C6" s="13" t="s">
        <v>336</v>
      </c>
      <c r="D6" s="13">
        <v>0</v>
      </c>
      <c r="E6" s="13">
        <v>28</v>
      </c>
    </row>
    <row r="7" spans="1:5" ht="15" x14ac:dyDescent="0.25">
      <c r="A7" s="13">
        <v>1229</v>
      </c>
      <c r="B7" s="13" t="s">
        <v>157</v>
      </c>
      <c r="C7" s="13" t="s">
        <v>158</v>
      </c>
      <c r="D7" s="13">
        <v>0</v>
      </c>
      <c r="E7" s="13">
        <v>30</v>
      </c>
    </row>
    <row r="8" spans="1:5" ht="15" x14ac:dyDescent="0.25">
      <c r="A8" s="13">
        <v>1234</v>
      </c>
      <c r="B8" s="13" t="s">
        <v>164</v>
      </c>
      <c r="C8" s="13" t="s">
        <v>165</v>
      </c>
      <c r="D8" s="13">
        <v>0</v>
      </c>
      <c r="E8" s="13">
        <v>30</v>
      </c>
    </row>
    <row r="9" spans="1:5" ht="15" x14ac:dyDescent="0.25">
      <c r="A9" s="13">
        <v>2145</v>
      </c>
      <c r="B9" s="13" t="s">
        <v>80</v>
      </c>
      <c r="C9" s="13" t="s">
        <v>198</v>
      </c>
      <c r="D9" s="13">
        <v>0</v>
      </c>
      <c r="E9" s="13">
        <v>30</v>
      </c>
    </row>
    <row r="10" spans="1:5" ht="15" x14ac:dyDescent="0.25">
      <c r="A10" s="13">
        <v>2444</v>
      </c>
      <c r="B10" s="13" t="s">
        <v>39</v>
      </c>
      <c r="C10" s="13" t="s">
        <v>226</v>
      </c>
      <c r="D10" s="13">
        <v>0</v>
      </c>
      <c r="E10" s="13">
        <v>30</v>
      </c>
    </row>
    <row r="11" spans="1:5" ht="15" x14ac:dyDescent="0.25">
      <c r="A11" s="13">
        <v>2567</v>
      </c>
      <c r="B11" s="13" t="s">
        <v>151</v>
      </c>
      <c r="C11" s="13" t="s">
        <v>262</v>
      </c>
      <c r="D11" s="13">
        <v>0</v>
      </c>
      <c r="E11" s="13">
        <v>30</v>
      </c>
    </row>
    <row r="12" spans="1:5" ht="15" x14ac:dyDescent="0.25">
      <c r="A12" s="13">
        <v>2767</v>
      </c>
      <c r="B12" s="13" t="s">
        <v>23</v>
      </c>
      <c r="C12" s="13" t="s">
        <v>285</v>
      </c>
      <c r="D12" s="13">
        <v>0</v>
      </c>
      <c r="E12" s="13">
        <v>30</v>
      </c>
    </row>
    <row r="13" spans="1:5" ht="15" x14ac:dyDescent="0.25">
      <c r="A13" s="13">
        <v>3106</v>
      </c>
      <c r="B13" s="13" t="s">
        <v>75</v>
      </c>
      <c r="C13" s="13" t="s">
        <v>329</v>
      </c>
      <c r="D13" s="13">
        <v>0</v>
      </c>
      <c r="E13" s="13">
        <v>30</v>
      </c>
    </row>
    <row r="14" spans="1:5" ht="15" x14ac:dyDescent="0.25">
      <c r="A14" s="13">
        <v>1162</v>
      </c>
      <c r="B14" s="13" t="s">
        <v>363</v>
      </c>
      <c r="C14" s="13" t="s">
        <v>110</v>
      </c>
      <c r="D14" s="13">
        <v>0</v>
      </c>
      <c r="E14" s="13">
        <v>30</v>
      </c>
    </row>
    <row r="15" spans="1:5" ht="15" x14ac:dyDescent="0.25">
      <c r="A15" s="13">
        <v>2452</v>
      </c>
      <c r="B15" s="13" t="s">
        <v>234</v>
      </c>
      <c r="C15" s="13" t="s">
        <v>235</v>
      </c>
      <c r="D15" s="13">
        <v>0</v>
      </c>
      <c r="E15" s="13">
        <v>30</v>
      </c>
    </row>
    <row r="16" spans="1:5" ht="15" x14ac:dyDescent="0.25">
      <c r="A16" s="13">
        <v>2735</v>
      </c>
      <c r="B16" s="13" t="s">
        <v>199</v>
      </c>
      <c r="C16" s="13" t="s">
        <v>283</v>
      </c>
      <c r="D16" s="13">
        <v>0</v>
      </c>
      <c r="E16" s="13">
        <v>30</v>
      </c>
    </row>
    <row r="17" spans="1:5" ht="15" x14ac:dyDescent="0.25">
      <c r="A17" s="13">
        <v>2969</v>
      </c>
      <c r="B17" s="13" t="s">
        <v>52</v>
      </c>
      <c r="C17" s="13" t="s">
        <v>292</v>
      </c>
      <c r="D17" s="13">
        <v>0</v>
      </c>
      <c r="E17" s="13">
        <v>30</v>
      </c>
    </row>
    <row r="18" spans="1:5" ht="15" x14ac:dyDescent="0.25">
      <c r="A18" s="13">
        <v>2990</v>
      </c>
      <c r="B18" s="13" t="s">
        <v>52</v>
      </c>
      <c r="C18" s="13" t="s">
        <v>293</v>
      </c>
      <c r="D18" s="13">
        <v>0</v>
      </c>
      <c r="E18" s="13">
        <v>30</v>
      </c>
    </row>
    <row r="19" spans="1:5" ht="15" x14ac:dyDescent="0.25">
      <c r="A19" s="13">
        <v>3084</v>
      </c>
      <c r="B19" s="13" t="s">
        <v>89</v>
      </c>
      <c r="C19" s="13" t="s">
        <v>317</v>
      </c>
      <c r="D19" s="13">
        <v>0</v>
      </c>
      <c r="E19" s="13">
        <v>30</v>
      </c>
    </row>
    <row r="20" spans="1:5" ht="15" x14ac:dyDescent="0.25">
      <c r="A20" s="13">
        <v>3113</v>
      </c>
      <c r="B20" s="13" t="s">
        <v>236</v>
      </c>
      <c r="C20" s="13" t="s">
        <v>334</v>
      </c>
      <c r="D20" s="13">
        <v>0</v>
      </c>
      <c r="E20" s="13">
        <v>30</v>
      </c>
    </row>
    <row r="21" spans="1:5" ht="15" x14ac:dyDescent="0.25">
      <c r="A21" s="13">
        <v>3103</v>
      </c>
      <c r="B21" s="13" t="s">
        <v>55</v>
      </c>
      <c r="C21" s="13" t="s">
        <v>327</v>
      </c>
      <c r="D21" s="13">
        <v>0</v>
      </c>
      <c r="E21" s="13">
        <v>30</v>
      </c>
    </row>
    <row r="22" spans="1:5" ht="15" x14ac:dyDescent="0.25">
      <c r="A22" s="13">
        <v>3117</v>
      </c>
      <c r="B22" s="13" t="s">
        <v>215</v>
      </c>
      <c r="C22" s="13" t="s">
        <v>335</v>
      </c>
      <c r="D22" s="13">
        <v>0</v>
      </c>
      <c r="E22" s="13">
        <v>30</v>
      </c>
    </row>
    <row r="23" spans="1:5" ht="15" x14ac:dyDescent="0.25">
      <c r="A23" s="13">
        <v>1159</v>
      </c>
      <c r="B23" s="13" t="s">
        <v>58</v>
      </c>
      <c r="C23" s="13" t="s">
        <v>104</v>
      </c>
      <c r="D23" s="13">
        <v>0</v>
      </c>
      <c r="E23" s="13">
        <v>30</v>
      </c>
    </row>
    <row r="24" spans="1:5" ht="15" x14ac:dyDescent="0.25">
      <c r="A24" s="13">
        <v>1194</v>
      </c>
      <c r="B24" s="13" t="s">
        <v>126</v>
      </c>
      <c r="C24" s="13" t="s">
        <v>127</v>
      </c>
      <c r="D24" s="13">
        <v>0</v>
      </c>
      <c r="E24" s="13">
        <v>30</v>
      </c>
    </row>
    <row r="25" spans="1:5" ht="15" x14ac:dyDescent="0.25">
      <c r="A25" s="13">
        <v>1197</v>
      </c>
      <c r="B25" s="13" t="s">
        <v>80</v>
      </c>
      <c r="C25" s="13" t="s">
        <v>128</v>
      </c>
      <c r="D25" s="13">
        <v>0</v>
      </c>
      <c r="E25" s="13">
        <v>30</v>
      </c>
    </row>
    <row r="26" spans="1:5" ht="15" x14ac:dyDescent="0.25">
      <c r="A26" s="13">
        <v>1201</v>
      </c>
      <c r="B26" s="13" t="s">
        <v>135</v>
      </c>
      <c r="C26" s="13" t="s">
        <v>136</v>
      </c>
      <c r="D26" s="13">
        <v>0</v>
      </c>
      <c r="E26" s="13">
        <v>30</v>
      </c>
    </row>
    <row r="27" spans="1:5" ht="15" x14ac:dyDescent="0.25">
      <c r="A27" s="13">
        <v>1183</v>
      </c>
      <c r="B27" s="13" t="s">
        <v>29</v>
      </c>
      <c r="C27" s="13" t="s">
        <v>119</v>
      </c>
      <c r="D27" s="13">
        <v>0</v>
      </c>
      <c r="E27" s="13">
        <v>30</v>
      </c>
    </row>
    <row r="28" spans="1:5" ht="15" x14ac:dyDescent="0.25">
      <c r="A28" s="13">
        <v>1212</v>
      </c>
      <c r="B28" s="13" t="s">
        <v>52</v>
      </c>
      <c r="C28" s="13" t="s">
        <v>145</v>
      </c>
      <c r="D28" s="13">
        <v>0</v>
      </c>
      <c r="E28" s="13">
        <v>30</v>
      </c>
    </row>
    <row r="29" spans="1:5" ht="15" x14ac:dyDescent="0.25">
      <c r="A29" s="13">
        <v>1034</v>
      </c>
      <c r="B29" s="13" t="s">
        <v>39</v>
      </c>
      <c r="C29" s="13" t="s">
        <v>40</v>
      </c>
      <c r="D29" s="13">
        <v>1</v>
      </c>
      <c r="E29" s="13">
        <v>30</v>
      </c>
    </row>
    <row r="30" spans="1:5" ht="15" x14ac:dyDescent="0.25">
      <c r="A30" s="13">
        <v>3104</v>
      </c>
      <c r="B30" s="13" t="s">
        <v>236</v>
      </c>
      <c r="C30" s="13" t="s">
        <v>328</v>
      </c>
      <c r="D30" s="13">
        <v>1</v>
      </c>
      <c r="E30" s="13">
        <v>30</v>
      </c>
    </row>
    <row r="31" spans="1:5" ht="15" x14ac:dyDescent="0.25">
      <c r="A31" s="13">
        <v>2372</v>
      </c>
      <c r="B31" s="13" t="s">
        <v>217</v>
      </c>
      <c r="C31" s="13" t="s">
        <v>218</v>
      </c>
      <c r="D31" s="13">
        <v>1</v>
      </c>
      <c r="E31" s="13">
        <v>30</v>
      </c>
    </row>
    <row r="32" spans="1:5" ht="15" x14ac:dyDescent="0.25">
      <c r="A32" s="13">
        <v>2430</v>
      </c>
      <c r="B32" s="13" t="s">
        <v>224</v>
      </c>
      <c r="C32" s="13" t="s">
        <v>225</v>
      </c>
      <c r="D32" s="13">
        <v>1</v>
      </c>
      <c r="E32" s="13">
        <v>30</v>
      </c>
    </row>
    <row r="33" spans="1:5" ht="15" x14ac:dyDescent="0.25">
      <c r="A33" s="13">
        <v>2564</v>
      </c>
      <c r="B33" s="13" t="s">
        <v>23</v>
      </c>
      <c r="C33" s="13" t="s">
        <v>261</v>
      </c>
      <c r="D33" s="13">
        <v>1</v>
      </c>
      <c r="E33" s="13">
        <v>30</v>
      </c>
    </row>
    <row r="34" spans="1:5" ht="15" x14ac:dyDescent="0.25">
      <c r="A34" s="13">
        <v>3079</v>
      </c>
      <c r="B34" s="13" t="s">
        <v>52</v>
      </c>
      <c r="C34" s="13" t="s">
        <v>315</v>
      </c>
      <c r="D34" s="13">
        <v>1</v>
      </c>
      <c r="E34" s="13">
        <v>30</v>
      </c>
    </row>
    <row r="35" spans="1:5" ht="15" x14ac:dyDescent="0.25">
      <c r="A35" s="13">
        <v>3054</v>
      </c>
      <c r="B35" s="13" t="s">
        <v>52</v>
      </c>
      <c r="C35" s="13" t="s">
        <v>300</v>
      </c>
      <c r="D35" s="13">
        <v>1</v>
      </c>
      <c r="E35" s="13">
        <v>30</v>
      </c>
    </row>
    <row r="36" spans="1:5" ht="15" x14ac:dyDescent="0.25">
      <c r="A36" s="13">
        <v>2197</v>
      </c>
      <c r="B36" s="13" t="s">
        <v>23</v>
      </c>
      <c r="C36" s="13" t="s">
        <v>201</v>
      </c>
      <c r="D36" s="13">
        <v>1</v>
      </c>
      <c r="E36" s="13">
        <v>30</v>
      </c>
    </row>
    <row r="37" spans="1:5" ht="15" x14ac:dyDescent="0.25">
      <c r="A37" s="13">
        <v>3068</v>
      </c>
      <c r="B37" s="13" t="s">
        <v>55</v>
      </c>
      <c r="C37" s="13" t="s">
        <v>308</v>
      </c>
      <c r="D37" s="13">
        <v>1</v>
      </c>
      <c r="E37" s="13">
        <v>30</v>
      </c>
    </row>
    <row r="38" spans="1:5" ht="15" x14ac:dyDescent="0.25">
      <c r="A38" s="13">
        <v>2055</v>
      </c>
      <c r="B38" s="13" t="s">
        <v>23</v>
      </c>
      <c r="C38" s="13" t="s">
        <v>183</v>
      </c>
      <c r="D38" s="13">
        <v>1</v>
      </c>
      <c r="E38" s="13">
        <v>30</v>
      </c>
    </row>
    <row r="39" spans="1:5" ht="15" x14ac:dyDescent="0.25">
      <c r="A39" s="13">
        <v>2770</v>
      </c>
      <c r="B39" s="13" t="s">
        <v>39</v>
      </c>
      <c r="C39" s="13" t="s">
        <v>287</v>
      </c>
      <c r="D39" s="13">
        <v>1</v>
      </c>
      <c r="E39" s="13">
        <v>30</v>
      </c>
    </row>
    <row r="40" spans="1:5" ht="15" x14ac:dyDescent="0.25">
      <c r="A40" s="13">
        <v>3122</v>
      </c>
      <c r="B40" s="13" t="s">
        <v>55</v>
      </c>
      <c r="C40" s="13" t="s">
        <v>341</v>
      </c>
      <c r="D40" s="13">
        <v>1</v>
      </c>
      <c r="E40" s="13">
        <v>30</v>
      </c>
    </row>
    <row r="41" spans="1:5" ht="15" x14ac:dyDescent="0.25">
      <c r="A41" s="13">
        <v>3101</v>
      </c>
      <c r="B41" s="13" t="s">
        <v>157</v>
      </c>
      <c r="C41" s="13" t="s">
        <v>326</v>
      </c>
      <c r="D41" s="13">
        <v>1</v>
      </c>
      <c r="E41" s="13">
        <v>28</v>
      </c>
    </row>
    <row r="42" spans="1:5" ht="15" x14ac:dyDescent="0.25">
      <c r="A42" s="13">
        <v>3055</v>
      </c>
      <c r="B42" s="13" t="s">
        <v>52</v>
      </c>
      <c r="C42" s="13" t="s">
        <v>301</v>
      </c>
      <c r="D42" s="13">
        <v>1</v>
      </c>
      <c r="E42" s="13">
        <v>30</v>
      </c>
    </row>
    <row r="43" spans="1:5" ht="15" x14ac:dyDescent="0.25">
      <c r="A43" s="13">
        <v>1061</v>
      </c>
      <c r="B43" s="13" t="s">
        <v>52</v>
      </c>
      <c r="C43" s="13" t="s">
        <v>53</v>
      </c>
      <c r="D43" s="13">
        <v>2</v>
      </c>
      <c r="E43" s="13">
        <v>28</v>
      </c>
    </row>
    <row r="44" spans="1:5" ht="15" x14ac:dyDescent="0.25">
      <c r="A44" s="13">
        <v>3074</v>
      </c>
      <c r="B44" s="13" t="s">
        <v>157</v>
      </c>
      <c r="C44" s="13" t="s">
        <v>312</v>
      </c>
      <c r="D44" s="13">
        <v>2</v>
      </c>
      <c r="E44" s="13">
        <v>30</v>
      </c>
    </row>
    <row r="45" spans="1:5" ht="15" x14ac:dyDescent="0.25">
      <c r="A45" s="13">
        <v>1186</v>
      </c>
      <c r="B45" s="13" t="s">
        <v>92</v>
      </c>
      <c r="C45" s="13" t="s">
        <v>120</v>
      </c>
      <c r="D45" s="13">
        <v>2</v>
      </c>
      <c r="E45" s="13">
        <v>30</v>
      </c>
    </row>
    <row r="46" spans="1:5" ht="15" x14ac:dyDescent="0.25">
      <c r="A46" s="13">
        <v>1199</v>
      </c>
      <c r="B46" s="13" t="s">
        <v>52</v>
      </c>
      <c r="C46" s="13" t="s">
        <v>132</v>
      </c>
      <c r="D46" s="13">
        <v>2</v>
      </c>
      <c r="E46" s="13">
        <v>30</v>
      </c>
    </row>
    <row r="47" spans="1:5" ht="15" x14ac:dyDescent="0.25">
      <c r="A47" s="13">
        <v>2695</v>
      </c>
      <c r="B47" s="13" t="s">
        <v>141</v>
      </c>
      <c r="C47" s="13" t="s">
        <v>280</v>
      </c>
      <c r="D47" s="13">
        <v>2</v>
      </c>
      <c r="E47" s="13">
        <v>30</v>
      </c>
    </row>
    <row r="48" spans="1:5" ht="15" x14ac:dyDescent="0.25">
      <c r="A48" s="13">
        <v>2239</v>
      </c>
      <c r="B48" s="13" t="s">
        <v>55</v>
      </c>
      <c r="C48" s="13" t="s">
        <v>208</v>
      </c>
      <c r="D48" s="13">
        <v>2</v>
      </c>
      <c r="E48" s="13">
        <v>30</v>
      </c>
    </row>
    <row r="49" spans="1:5" ht="15" x14ac:dyDescent="0.25">
      <c r="A49" s="13">
        <v>2621</v>
      </c>
      <c r="B49" s="13" t="s">
        <v>23</v>
      </c>
      <c r="C49" s="13" t="s">
        <v>271</v>
      </c>
      <c r="D49" s="13">
        <v>2</v>
      </c>
      <c r="E49" s="13">
        <v>30</v>
      </c>
    </row>
    <row r="50" spans="1:5" ht="15" x14ac:dyDescent="0.25">
      <c r="A50" s="13">
        <v>2791</v>
      </c>
      <c r="B50" s="13" t="s">
        <v>288</v>
      </c>
      <c r="C50" s="13" t="s">
        <v>289</v>
      </c>
      <c r="D50" s="13">
        <v>2</v>
      </c>
      <c r="E50" s="13">
        <v>30</v>
      </c>
    </row>
    <row r="51" spans="1:5" ht="15" x14ac:dyDescent="0.25">
      <c r="A51" s="13">
        <v>3078</v>
      </c>
      <c r="B51" s="13" t="s">
        <v>171</v>
      </c>
      <c r="C51" s="13" t="s">
        <v>315</v>
      </c>
      <c r="D51" s="13">
        <v>2</v>
      </c>
      <c r="E51" s="13">
        <v>30</v>
      </c>
    </row>
    <row r="52" spans="1:5" ht="15" x14ac:dyDescent="0.25">
      <c r="A52" s="13">
        <v>2017</v>
      </c>
      <c r="B52" s="13" t="s">
        <v>178</v>
      </c>
      <c r="C52" s="13" t="s">
        <v>179</v>
      </c>
      <c r="D52" s="13">
        <v>2</v>
      </c>
      <c r="E52" s="13">
        <v>30</v>
      </c>
    </row>
    <row r="53" spans="1:5" ht="15" x14ac:dyDescent="0.25">
      <c r="A53" s="13">
        <v>2114</v>
      </c>
      <c r="B53" s="13" t="s">
        <v>52</v>
      </c>
      <c r="C53" s="13" t="s">
        <v>192</v>
      </c>
      <c r="D53" s="13">
        <v>2</v>
      </c>
      <c r="E53" s="13">
        <v>30</v>
      </c>
    </row>
    <row r="54" spans="1:5" ht="15" x14ac:dyDescent="0.25">
      <c r="A54" s="13">
        <v>2117</v>
      </c>
      <c r="B54" s="13" t="s">
        <v>194</v>
      </c>
      <c r="C54" s="13" t="s">
        <v>195</v>
      </c>
      <c r="D54" s="13">
        <v>2</v>
      </c>
      <c r="E54" s="13">
        <v>30</v>
      </c>
    </row>
    <row r="55" spans="1:5" ht="15" x14ac:dyDescent="0.25">
      <c r="A55" s="13">
        <v>2492</v>
      </c>
      <c r="B55" s="13" t="s">
        <v>60</v>
      </c>
      <c r="C55" s="13" t="s">
        <v>241</v>
      </c>
      <c r="D55" s="13">
        <v>2</v>
      </c>
      <c r="E55" s="13">
        <v>30</v>
      </c>
    </row>
    <row r="56" spans="1:5" ht="15" x14ac:dyDescent="0.25">
      <c r="A56" s="13">
        <v>2528</v>
      </c>
      <c r="B56" s="13" t="s">
        <v>58</v>
      </c>
      <c r="C56" s="13" t="s">
        <v>245</v>
      </c>
      <c r="D56" s="13">
        <v>2</v>
      </c>
      <c r="E56" s="13">
        <v>30</v>
      </c>
    </row>
    <row r="57" spans="1:5" ht="15" x14ac:dyDescent="0.25">
      <c r="A57" s="13">
        <v>2094</v>
      </c>
      <c r="B57" s="13" t="s">
        <v>171</v>
      </c>
      <c r="C57" s="13" t="s">
        <v>188</v>
      </c>
      <c r="D57" s="13">
        <v>2</v>
      </c>
      <c r="E57" s="13">
        <v>30</v>
      </c>
    </row>
    <row r="58" spans="1:5" ht="15" x14ac:dyDescent="0.25">
      <c r="A58" s="13">
        <v>2675</v>
      </c>
      <c r="B58" s="13" t="s">
        <v>52</v>
      </c>
      <c r="C58" s="13" t="s">
        <v>274</v>
      </c>
      <c r="D58" s="13">
        <v>2</v>
      </c>
      <c r="E58" s="13">
        <v>30</v>
      </c>
    </row>
    <row r="59" spans="1:5" ht="15" x14ac:dyDescent="0.25">
      <c r="A59" s="13">
        <v>2848</v>
      </c>
      <c r="B59" s="13" t="s">
        <v>23</v>
      </c>
      <c r="C59" s="13" t="s">
        <v>290</v>
      </c>
      <c r="D59" s="13">
        <v>2</v>
      </c>
      <c r="E59" s="13">
        <v>30</v>
      </c>
    </row>
    <row r="60" spans="1:5" ht="15" x14ac:dyDescent="0.25">
      <c r="A60" s="13">
        <v>1215</v>
      </c>
      <c r="B60" s="13" t="s">
        <v>52</v>
      </c>
      <c r="C60" s="13" t="s">
        <v>147</v>
      </c>
      <c r="D60" s="13">
        <v>2</v>
      </c>
      <c r="E60" s="13">
        <v>30</v>
      </c>
    </row>
    <row r="61" spans="1:5" ht="15" x14ac:dyDescent="0.25">
      <c r="A61" s="13">
        <v>1227</v>
      </c>
      <c r="B61" s="13" t="s">
        <v>154</v>
      </c>
      <c r="C61" s="13" t="s">
        <v>155</v>
      </c>
      <c r="D61" s="13">
        <v>2</v>
      </c>
      <c r="E61" s="13">
        <v>28</v>
      </c>
    </row>
    <row r="62" spans="1:5" ht="15" x14ac:dyDescent="0.25">
      <c r="A62" s="13">
        <v>1176</v>
      </c>
      <c r="B62" s="13" t="s">
        <v>112</v>
      </c>
      <c r="C62" s="13" t="s">
        <v>113</v>
      </c>
      <c r="D62" s="13">
        <v>2</v>
      </c>
      <c r="E62" s="13">
        <v>30</v>
      </c>
    </row>
    <row r="63" spans="1:5" ht="15" x14ac:dyDescent="0.25">
      <c r="A63" s="13">
        <v>2446</v>
      </c>
      <c r="B63" s="13" t="s">
        <v>227</v>
      </c>
      <c r="C63" s="13" t="s">
        <v>228</v>
      </c>
      <c r="D63" s="13">
        <v>3</v>
      </c>
      <c r="E63" s="13">
        <v>30</v>
      </c>
    </row>
    <row r="64" spans="1:5" ht="15" x14ac:dyDescent="0.25">
      <c r="A64" s="13">
        <v>3093</v>
      </c>
      <c r="B64" s="13" t="s">
        <v>23</v>
      </c>
      <c r="C64" s="13" t="s">
        <v>321</v>
      </c>
      <c r="D64" s="13">
        <v>3</v>
      </c>
      <c r="E64" s="13">
        <v>30</v>
      </c>
    </row>
    <row r="65" spans="1:5" ht="15" x14ac:dyDescent="0.25">
      <c r="A65" s="13">
        <v>3124</v>
      </c>
      <c r="B65" s="13" t="s">
        <v>52</v>
      </c>
      <c r="C65" s="13" t="s">
        <v>354</v>
      </c>
      <c r="D65" s="13">
        <v>3</v>
      </c>
      <c r="E65" s="13">
        <v>30</v>
      </c>
    </row>
    <row r="66" spans="1:5" ht="15" x14ac:dyDescent="0.25">
      <c r="A66" s="13">
        <v>1233</v>
      </c>
      <c r="B66" s="13" t="s">
        <v>162</v>
      </c>
      <c r="C66" s="13" t="s">
        <v>163</v>
      </c>
      <c r="D66" s="13">
        <v>3</v>
      </c>
      <c r="E66" s="13">
        <v>28</v>
      </c>
    </row>
    <row r="67" spans="1:5" ht="15" x14ac:dyDescent="0.25">
      <c r="A67" s="13">
        <v>2399</v>
      </c>
      <c r="B67" s="13" t="s">
        <v>202</v>
      </c>
      <c r="C67" s="13" t="s">
        <v>220</v>
      </c>
      <c r="D67" s="13">
        <v>3</v>
      </c>
      <c r="E67" s="13">
        <v>30</v>
      </c>
    </row>
    <row r="68" spans="1:5" ht="15" x14ac:dyDescent="0.25">
      <c r="A68" s="13">
        <v>2522</v>
      </c>
      <c r="B68" s="13" t="s">
        <v>243</v>
      </c>
      <c r="C68" s="13" t="s">
        <v>244</v>
      </c>
      <c r="D68" s="13">
        <v>3</v>
      </c>
      <c r="E68" s="13">
        <v>30</v>
      </c>
    </row>
    <row r="69" spans="1:5" ht="15" x14ac:dyDescent="0.25">
      <c r="A69" s="13">
        <v>2539</v>
      </c>
      <c r="B69" s="13" t="s">
        <v>52</v>
      </c>
      <c r="C69" s="13" t="s">
        <v>251</v>
      </c>
      <c r="D69" s="13">
        <v>3</v>
      </c>
      <c r="E69" s="13">
        <v>30</v>
      </c>
    </row>
    <row r="70" spans="1:5" ht="15" x14ac:dyDescent="0.25">
      <c r="A70" s="13">
        <v>3125</v>
      </c>
      <c r="B70" s="13" t="s">
        <v>151</v>
      </c>
      <c r="C70" s="13" t="s">
        <v>343</v>
      </c>
      <c r="D70" s="13">
        <v>3</v>
      </c>
      <c r="E70" s="13">
        <v>30</v>
      </c>
    </row>
    <row r="71" spans="1:5" ht="15" x14ac:dyDescent="0.25">
      <c r="A71" s="13">
        <v>2024</v>
      </c>
      <c r="B71" s="13" t="s">
        <v>157</v>
      </c>
      <c r="C71" s="13" t="s">
        <v>181</v>
      </c>
      <c r="D71" s="13">
        <v>3</v>
      </c>
      <c r="E71" s="13">
        <v>30</v>
      </c>
    </row>
    <row r="72" spans="1:5" ht="15" x14ac:dyDescent="0.25">
      <c r="A72" s="13">
        <v>2203</v>
      </c>
      <c r="B72" s="13" t="s">
        <v>202</v>
      </c>
      <c r="C72" s="13" t="s">
        <v>203</v>
      </c>
      <c r="D72" s="13">
        <v>3</v>
      </c>
      <c r="E72" s="13">
        <v>30</v>
      </c>
    </row>
    <row r="73" spans="1:5" ht="15" x14ac:dyDescent="0.25">
      <c r="A73" s="13">
        <v>2389</v>
      </c>
      <c r="B73" s="13" t="s">
        <v>141</v>
      </c>
      <c r="C73" s="13" t="s">
        <v>219</v>
      </c>
      <c r="D73" s="13">
        <v>3</v>
      </c>
      <c r="E73" s="13">
        <v>30</v>
      </c>
    </row>
    <row r="74" spans="1:5" ht="15" x14ac:dyDescent="0.25">
      <c r="A74" s="13">
        <v>3132</v>
      </c>
      <c r="B74" s="13" t="s">
        <v>23</v>
      </c>
      <c r="C74" s="13" t="s">
        <v>350</v>
      </c>
      <c r="D74" s="13">
        <v>3</v>
      </c>
      <c r="E74" s="13">
        <v>30</v>
      </c>
    </row>
    <row r="75" spans="1:5" ht="15" x14ac:dyDescent="0.25">
      <c r="A75" s="13">
        <v>3133</v>
      </c>
      <c r="B75" s="13" t="s">
        <v>171</v>
      </c>
      <c r="C75" s="13" t="s">
        <v>351</v>
      </c>
      <c r="D75" s="13">
        <v>3</v>
      </c>
      <c r="E75" s="13">
        <v>30</v>
      </c>
    </row>
    <row r="76" spans="1:5" ht="15" x14ac:dyDescent="0.25">
      <c r="A76" s="13">
        <v>1175</v>
      </c>
      <c r="B76" s="13" t="s">
        <v>80</v>
      </c>
      <c r="C76" s="13" t="s">
        <v>111</v>
      </c>
      <c r="D76" s="13">
        <v>3</v>
      </c>
      <c r="E76" s="13">
        <v>28</v>
      </c>
    </row>
    <row r="77" spans="1:5" ht="15" x14ac:dyDescent="0.25">
      <c r="A77" s="13">
        <v>1221</v>
      </c>
      <c r="B77" s="13" t="s">
        <v>149</v>
      </c>
      <c r="C77" s="13" t="s">
        <v>150</v>
      </c>
      <c r="D77" s="13">
        <v>3</v>
      </c>
      <c r="E77" s="13">
        <v>30</v>
      </c>
    </row>
    <row r="78" spans="1:5" ht="15" x14ac:dyDescent="0.25">
      <c r="A78" s="13">
        <v>1129</v>
      </c>
      <c r="B78" s="13" t="s">
        <v>89</v>
      </c>
      <c r="C78" s="13" t="s">
        <v>90</v>
      </c>
      <c r="D78" s="13">
        <v>3</v>
      </c>
      <c r="E78" s="13">
        <v>30</v>
      </c>
    </row>
    <row r="79" spans="1:5" ht="15" x14ac:dyDescent="0.25">
      <c r="A79" s="13">
        <v>1181</v>
      </c>
      <c r="B79" s="13" t="s">
        <v>80</v>
      </c>
      <c r="C79" s="13" t="s">
        <v>117</v>
      </c>
      <c r="D79" s="13">
        <v>3</v>
      </c>
      <c r="E79" s="13">
        <v>30</v>
      </c>
    </row>
    <row r="80" spans="1:5" ht="15" x14ac:dyDescent="0.25">
      <c r="A80" s="13">
        <v>1062</v>
      </c>
      <c r="B80" s="13" t="s">
        <v>55</v>
      </c>
      <c r="C80" s="13" t="s">
        <v>56</v>
      </c>
      <c r="D80" s="13">
        <v>4</v>
      </c>
      <c r="E80" s="13">
        <v>30</v>
      </c>
    </row>
    <row r="81" spans="1:5" ht="15" x14ac:dyDescent="0.25">
      <c r="A81" s="13">
        <v>3123</v>
      </c>
      <c r="B81" s="13" t="s">
        <v>171</v>
      </c>
      <c r="C81" s="13" t="s">
        <v>342</v>
      </c>
      <c r="D81" s="13">
        <v>4</v>
      </c>
      <c r="E81" s="13">
        <v>30</v>
      </c>
    </row>
    <row r="82" spans="1:5" ht="15" x14ac:dyDescent="0.25">
      <c r="A82" s="13">
        <v>1158</v>
      </c>
      <c r="B82" s="13" t="s">
        <v>52</v>
      </c>
      <c r="C82" s="13" t="s">
        <v>104</v>
      </c>
      <c r="D82" s="13">
        <v>4</v>
      </c>
      <c r="E82" s="13">
        <v>30</v>
      </c>
    </row>
    <row r="83" spans="1:5" ht="15" x14ac:dyDescent="0.25">
      <c r="A83" s="13">
        <v>1178</v>
      </c>
      <c r="B83" s="13" t="s">
        <v>80</v>
      </c>
      <c r="C83" s="13" t="s">
        <v>115</v>
      </c>
      <c r="D83" s="13">
        <v>4</v>
      </c>
      <c r="E83" s="13">
        <v>28</v>
      </c>
    </row>
    <row r="84" spans="1:5" ht="15" x14ac:dyDescent="0.25">
      <c r="A84" s="13">
        <v>1148</v>
      </c>
      <c r="B84" s="13" t="s">
        <v>80</v>
      </c>
      <c r="C84" s="13" t="s">
        <v>101</v>
      </c>
      <c r="D84" s="13">
        <v>4</v>
      </c>
      <c r="E84" s="13">
        <v>30</v>
      </c>
    </row>
    <row r="85" spans="1:5" ht="15" x14ac:dyDescent="0.25">
      <c r="A85" s="13">
        <v>2209</v>
      </c>
      <c r="B85" s="13" t="s">
        <v>164</v>
      </c>
      <c r="C85" s="13" t="s">
        <v>205</v>
      </c>
      <c r="D85" s="13">
        <v>4</v>
      </c>
      <c r="E85" s="13">
        <v>30</v>
      </c>
    </row>
    <row r="86" spans="1:5" ht="15" x14ac:dyDescent="0.25">
      <c r="A86" s="13">
        <v>2608</v>
      </c>
      <c r="B86" s="13" t="s">
        <v>39</v>
      </c>
      <c r="C86" s="13" t="s">
        <v>270</v>
      </c>
      <c r="D86" s="13">
        <v>4</v>
      </c>
      <c r="E86" s="13">
        <v>30</v>
      </c>
    </row>
    <row r="87" spans="1:5" ht="15" x14ac:dyDescent="0.25">
      <c r="A87" s="13">
        <v>2644</v>
      </c>
      <c r="B87" s="13" t="s">
        <v>171</v>
      </c>
      <c r="C87" s="13" t="s">
        <v>273</v>
      </c>
      <c r="D87" s="13">
        <v>4</v>
      </c>
      <c r="E87" s="13">
        <v>30</v>
      </c>
    </row>
    <row r="88" spans="1:5" ht="15" x14ac:dyDescent="0.25">
      <c r="A88" s="13">
        <v>2688</v>
      </c>
      <c r="B88" s="13" t="s">
        <v>60</v>
      </c>
      <c r="C88" s="13" t="s">
        <v>277</v>
      </c>
      <c r="D88" s="13">
        <v>4</v>
      </c>
      <c r="E88" s="13">
        <v>30</v>
      </c>
    </row>
    <row r="89" spans="1:5" ht="15" x14ac:dyDescent="0.25">
      <c r="A89" s="13">
        <v>1121</v>
      </c>
      <c r="B89" s="13" t="s">
        <v>80</v>
      </c>
      <c r="C89" s="13" t="s">
        <v>81</v>
      </c>
      <c r="D89" s="13">
        <v>4</v>
      </c>
      <c r="E89" s="13">
        <v>30</v>
      </c>
    </row>
    <row r="90" spans="1:5" ht="15" x14ac:dyDescent="0.25">
      <c r="A90" s="13">
        <v>1223</v>
      </c>
      <c r="B90" s="13" t="s">
        <v>151</v>
      </c>
      <c r="C90" s="13" t="s">
        <v>152</v>
      </c>
      <c r="D90" s="13">
        <v>4</v>
      </c>
      <c r="E90" s="13">
        <v>30</v>
      </c>
    </row>
    <row r="91" spans="1:5" ht="15" x14ac:dyDescent="0.25">
      <c r="A91" s="13">
        <v>3037</v>
      </c>
      <c r="B91" s="13" t="s">
        <v>254</v>
      </c>
      <c r="C91" s="13" t="s">
        <v>294</v>
      </c>
      <c r="D91" s="13">
        <v>4</v>
      </c>
      <c r="E91" s="13">
        <v>30</v>
      </c>
    </row>
    <row r="92" spans="1:5" ht="15" x14ac:dyDescent="0.25">
      <c r="A92" s="13">
        <v>3056</v>
      </c>
      <c r="B92" s="13" t="s">
        <v>23</v>
      </c>
      <c r="C92" s="13" t="s">
        <v>302</v>
      </c>
      <c r="D92" s="13">
        <v>4</v>
      </c>
      <c r="E92" s="13">
        <v>30</v>
      </c>
    </row>
    <row r="93" spans="1:5" ht="15" x14ac:dyDescent="0.25">
      <c r="A93" s="13">
        <v>2271</v>
      </c>
      <c r="B93" s="13" t="s">
        <v>211</v>
      </c>
      <c r="C93" s="13" t="s">
        <v>212</v>
      </c>
      <c r="D93" s="13">
        <v>4</v>
      </c>
      <c r="E93" s="13">
        <v>30</v>
      </c>
    </row>
    <row r="94" spans="1:5" ht="15" x14ac:dyDescent="0.25">
      <c r="A94" s="13">
        <v>3076</v>
      </c>
      <c r="B94" s="13" t="s">
        <v>194</v>
      </c>
      <c r="C94" s="13" t="s">
        <v>314</v>
      </c>
      <c r="D94" s="13">
        <v>4</v>
      </c>
      <c r="E94" s="13">
        <v>30</v>
      </c>
    </row>
    <row r="95" spans="1:5" ht="15" x14ac:dyDescent="0.25">
      <c r="A95" s="13">
        <v>3062</v>
      </c>
      <c r="B95" s="13" t="s">
        <v>141</v>
      </c>
      <c r="C95" s="13" t="s">
        <v>304</v>
      </c>
      <c r="D95" s="13">
        <v>4</v>
      </c>
      <c r="E95" s="13">
        <v>30</v>
      </c>
    </row>
    <row r="96" spans="1:5" ht="15" x14ac:dyDescent="0.25">
      <c r="A96" s="13">
        <v>1198</v>
      </c>
      <c r="B96" s="13" t="s">
        <v>129</v>
      </c>
      <c r="C96" s="13" t="s">
        <v>130</v>
      </c>
      <c r="D96" s="13">
        <v>4</v>
      </c>
      <c r="E96" s="13">
        <v>30</v>
      </c>
    </row>
    <row r="97" spans="1:5" ht="15" x14ac:dyDescent="0.25">
      <c r="A97" s="13">
        <v>1210</v>
      </c>
      <c r="B97" s="13" t="s">
        <v>143</v>
      </c>
      <c r="C97" s="13" t="s">
        <v>144</v>
      </c>
      <c r="D97" s="13">
        <v>4</v>
      </c>
      <c r="E97" s="13">
        <v>30</v>
      </c>
    </row>
    <row r="98" spans="1:5" ht="15" x14ac:dyDescent="0.25">
      <c r="A98" s="13">
        <v>3129</v>
      </c>
      <c r="B98" s="13" t="s">
        <v>75</v>
      </c>
      <c r="C98" s="13" t="s">
        <v>347</v>
      </c>
      <c r="D98" s="13">
        <v>4</v>
      </c>
      <c r="E98" s="13">
        <v>30</v>
      </c>
    </row>
    <row r="99" spans="1:5" ht="15" x14ac:dyDescent="0.25">
      <c r="A99" s="13">
        <v>3131</v>
      </c>
      <c r="B99" s="13" t="s">
        <v>89</v>
      </c>
      <c r="C99" s="13" t="s">
        <v>349</v>
      </c>
      <c r="D99" s="13">
        <v>4</v>
      </c>
      <c r="E99" s="13">
        <v>30</v>
      </c>
    </row>
    <row r="100" spans="1:5" ht="15" x14ac:dyDescent="0.25">
      <c r="A100" s="13">
        <v>1116</v>
      </c>
      <c r="B100" s="13" t="s">
        <v>173</v>
      </c>
      <c r="C100" s="13" t="s">
        <v>79</v>
      </c>
      <c r="D100" s="13">
        <v>5</v>
      </c>
      <c r="E100" s="13">
        <v>30</v>
      </c>
    </row>
    <row r="101" spans="1:5" ht="15" x14ac:dyDescent="0.25">
      <c r="A101" s="13">
        <v>1147</v>
      </c>
      <c r="B101" s="13" t="s">
        <v>99</v>
      </c>
      <c r="C101" s="13" t="s">
        <v>100</v>
      </c>
      <c r="D101" s="13">
        <v>5</v>
      </c>
      <c r="E101" s="13">
        <v>30</v>
      </c>
    </row>
    <row r="102" spans="1:5" ht="15" x14ac:dyDescent="0.25">
      <c r="A102" s="13">
        <v>1161</v>
      </c>
      <c r="B102" s="13" t="s">
        <v>52</v>
      </c>
      <c r="C102" s="13" t="s">
        <v>108</v>
      </c>
      <c r="D102" s="13">
        <v>5</v>
      </c>
      <c r="E102" s="13">
        <v>28</v>
      </c>
    </row>
    <row r="103" spans="1:5" ht="15" x14ac:dyDescent="0.25">
      <c r="A103" s="13">
        <v>2531</v>
      </c>
      <c r="B103" s="13" t="s">
        <v>23</v>
      </c>
      <c r="C103" s="13" t="s">
        <v>246</v>
      </c>
      <c r="D103" s="13">
        <v>5</v>
      </c>
      <c r="E103" s="13">
        <v>30</v>
      </c>
    </row>
    <row r="104" spans="1:5" ht="15" x14ac:dyDescent="0.25">
      <c r="A104" s="13">
        <v>2550</v>
      </c>
      <c r="B104" s="13" t="s">
        <v>254</v>
      </c>
      <c r="C104" s="13" t="s">
        <v>255</v>
      </c>
      <c r="D104" s="13">
        <v>5</v>
      </c>
      <c r="E104" s="13">
        <v>30</v>
      </c>
    </row>
    <row r="105" spans="1:5" ht="15" x14ac:dyDescent="0.25">
      <c r="A105" s="13">
        <v>2560</v>
      </c>
      <c r="B105" s="13" t="s">
        <v>256</v>
      </c>
      <c r="C105" s="13" t="s">
        <v>259</v>
      </c>
      <c r="D105" s="13">
        <v>5</v>
      </c>
      <c r="E105" s="13">
        <v>30</v>
      </c>
    </row>
    <row r="106" spans="1:5" ht="15" x14ac:dyDescent="0.25">
      <c r="A106" s="13">
        <v>2507</v>
      </c>
      <c r="B106" s="13" t="s">
        <v>39</v>
      </c>
      <c r="C106" s="13" t="s">
        <v>359</v>
      </c>
      <c r="D106" s="13">
        <v>5</v>
      </c>
      <c r="E106" s="13">
        <v>30</v>
      </c>
    </row>
    <row r="107" spans="1:5" ht="15" x14ac:dyDescent="0.25">
      <c r="A107" s="13">
        <v>2234</v>
      </c>
      <c r="B107" s="13" t="s">
        <v>141</v>
      </c>
      <c r="C107" s="13" t="s">
        <v>207</v>
      </c>
      <c r="D107" s="13">
        <v>5</v>
      </c>
      <c r="E107" s="13">
        <v>30</v>
      </c>
    </row>
    <row r="108" spans="1:5" ht="15" x14ac:dyDescent="0.25">
      <c r="A108" s="13">
        <v>3096</v>
      </c>
      <c r="B108" s="13" t="s">
        <v>141</v>
      </c>
      <c r="C108" s="13" t="s">
        <v>323</v>
      </c>
      <c r="D108" s="13">
        <v>5</v>
      </c>
      <c r="E108" s="13">
        <v>30</v>
      </c>
    </row>
    <row r="109" spans="1:5" ht="15" x14ac:dyDescent="0.25">
      <c r="A109" s="13">
        <v>1020</v>
      </c>
      <c r="B109" s="13" t="s">
        <v>23</v>
      </c>
      <c r="C109" s="13" t="s">
        <v>24</v>
      </c>
      <c r="D109" s="13">
        <v>5</v>
      </c>
      <c r="E109" s="13">
        <v>30</v>
      </c>
    </row>
    <row r="110" spans="1:5" ht="15" x14ac:dyDescent="0.25">
      <c r="A110" s="13">
        <v>1200</v>
      </c>
      <c r="B110" s="13" t="s">
        <v>361</v>
      </c>
      <c r="C110" s="13" t="s">
        <v>134</v>
      </c>
      <c r="D110" s="13">
        <v>5</v>
      </c>
      <c r="E110" s="13">
        <v>30</v>
      </c>
    </row>
    <row r="111" spans="1:5" ht="15" x14ac:dyDescent="0.25">
      <c r="A111" s="13">
        <v>2152</v>
      </c>
      <c r="B111" s="13" t="s">
        <v>199</v>
      </c>
      <c r="C111" s="13" t="s">
        <v>200</v>
      </c>
      <c r="D111" s="13">
        <v>5</v>
      </c>
      <c r="E111" s="13">
        <v>30</v>
      </c>
    </row>
    <row r="112" spans="1:5" ht="15" x14ac:dyDescent="0.25">
      <c r="A112" s="13">
        <v>3071</v>
      </c>
      <c r="B112" s="13" t="s">
        <v>23</v>
      </c>
      <c r="C112" s="13" t="s">
        <v>309</v>
      </c>
      <c r="D112" s="13">
        <v>5</v>
      </c>
      <c r="E112" s="13">
        <v>30</v>
      </c>
    </row>
    <row r="113" spans="1:5" ht="15" x14ac:dyDescent="0.25">
      <c r="A113" s="13">
        <v>3044</v>
      </c>
      <c r="B113" s="13" t="s">
        <v>296</v>
      </c>
      <c r="C113" s="13" t="s">
        <v>297</v>
      </c>
      <c r="D113" s="13">
        <v>5</v>
      </c>
      <c r="E113" s="13">
        <v>30</v>
      </c>
    </row>
    <row r="114" spans="1:5" ht="15" x14ac:dyDescent="0.25">
      <c r="A114" s="13">
        <v>3052</v>
      </c>
      <c r="B114" s="13" t="s">
        <v>23</v>
      </c>
      <c r="C114" s="13" t="s">
        <v>298</v>
      </c>
      <c r="D114" s="13">
        <v>5</v>
      </c>
      <c r="E114" s="13">
        <v>30</v>
      </c>
    </row>
    <row r="115" spans="1:5" ht="15" x14ac:dyDescent="0.25">
      <c r="A115" s="13">
        <v>3100</v>
      </c>
      <c r="B115" s="13" t="s">
        <v>23</v>
      </c>
      <c r="C115" s="13" t="s">
        <v>325</v>
      </c>
      <c r="D115" s="13">
        <v>5</v>
      </c>
      <c r="E115" s="13">
        <v>30</v>
      </c>
    </row>
    <row r="116" spans="1:5" ht="15" x14ac:dyDescent="0.25">
      <c r="A116" s="13">
        <v>1097</v>
      </c>
      <c r="B116" s="13" t="s">
        <v>60</v>
      </c>
      <c r="C116" s="13" t="s">
        <v>64</v>
      </c>
      <c r="D116" s="13">
        <v>5</v>
      </c>
      <c r="E116" s="13">
        <v>30</v>
      </c>
    </row>
    <row r="117" spans="1:5" ht="15" x14ac:dyDescent="0.25">
      <c r="A117" s="13">
        <v>3128</v>
      </c>
      <c r="B117" s="13" t="s">
        <v>345</v>
      </c>
      <c r="C117" s="13" t="s">
        <v>346</v>
      </c>
      <c r="D117" s="13">
        <v>5</v>
      </c>
      <c r="E117" s="13">
        <v>30</v>
      </c>
    </row>
    <row r="118" spans="1:5" ht="15" x14ac:dyDescent="0.25">
      <c r="A118" s="13">
        <v>1204</v>
      </c>
      <c r="B118" s="13" t="s">
        <v>68</v>
      </c>
      <c r="C118" s="13" t="s">
        <v>140</v>
      </c>
      <c r="D118" s="13">
        <v>5</v>
      </c>
      <c r="E118" s="13">
        <v>30</v>
      </c>
    </row>
    <row r="119" spans="1:5" ht="15" x14ac:dyDescent="0.25">
      <c r="A119" s="13">
        <v>1231</v>
      </c>
      <c r="B119" s="13" t="s">
        <v>159</v>
      </c>
      <c r="C119" s="13" t="s">
        <v>160</v>
      </c>
      <c r="D119" s="13">
        <v>5</v>
      </c>
      <c r="E119" s="13">
        <v>30</v>
      </c>
    </row>
    <row r="120" spans="1:5" ht="15" x14ac:dyDescent="0.25">
      <c r="A120" s="13">
        <v>2717</v>
      </c>
      <c r="B120" s="13" t="s">
        <v>39</v>
      </c>
      <c r="C120" s="13" t="s">
        <v>281</v>
      </c>
      <c r="D120" s="13">
        <v>6</v>
      </c>
      <c r="E120" s="13">
        <v>30</v>
      </c>
    </row>
    <row r="121" spans="1:5" ht="15" x14ac:dyDescent="0.25">
      <c r="A121" s="13">
        <v>3087</v>
      </c>
      <c r="B121" s="13" t="s">
        <v>164</v>
      </c>
      <c r="C121" s="13" t="s">
        <v>318</v>
      </c>
      <c r="D121" s="13">
        <v>6</v>
      </c>
      <c r="E121" s="13">
        <v>30</v>
      </c>
    </row>
    <row r="122" spans="1:5" ht="15" x14ac:dyDescent="0.25">
      <c r="A122" s="13">
        <v>2269</v>
      </c>
      <c r="B122" s="13" t="s">
        <v>109</v>
      </c>
      <c r="C122" s="13" t="s">
        <v>210</v>
      </c>
      <c r="D122" s="13">
        <v>6</v>
      </c>
      <c r="E122" s="13">
        <v>30</v>
      </c>
    </row>
    <row r="123" spans="1:5" ht="15" x14ac:dyDescent="0.25">
      <c r="A123" s="13">
        <v>2532</v>
      </c>
      <c r="B123" s="13" t="s">
        <v>362</v>
      </c>
      <c r="C123" s="13" t="s">
        <v>248</v>
      </c>
      <c r="D123" s="13">
        <v>6</v>
      </c>
      <c r="E123" s="13">
        <v>30</v>
      </c>
    </row>
    <row r="124" spans="1:5" ht="15" x14ac:dyDescent="0.25">
      <c r="A124" s="13">
        <v>2545</v>
      </c>
      <c r="B124" s="13" t="s">
        <v>89</v>
      </c>
      <c r="C124" s="13" t="s">
        <v>253</v>
      </c>
      <c r="D124" s="13">
        <v>6</v>
      </c>
      <c r="E124" s="13">
        <v>30</v>
      </c>
    </row>
    <row r="125" spans="1:5" ht="15" x14ac:dyDescent="0.25">
      <c r="A125" s="13">
        <v>2604</v>
      </c>
      <c r="B125" s="13" t="s">
        <v>267</v>
      </c>
      <c r="C125" s="13" t="s">
        <v>268</v>
      </c>
      <c r="D125" s="13">
        <v>6</v>
      </c>
      <c r="E125" s="13">
        <v>30</v>
      </c>
    </row>
    <row r="126" spans="1:5" ht="15" x14ac:dyDescent="0.25">
      <c r="A126" s="13">
        <v>2874</v>
      </c>
      <c r="B126" s="13" t="s">
        <v>23</v>
      </c>
      <c r="C126" s="13" t="s">
        <v>291</v>
      </c>
      <c r="D126" s="13">
        <v>6</v>
      </c>
      <c r="E126" s="13">
        <v>30</v>
      </c>
    </row>
    <row r="127" spans="1:5" ht="15" x14ac:dyDescent="0.25">
      <c r="A127" s="13">
        <v>3083</v>
      </c>
      <c r="B127" s="13" t="s">
        <v>52</v>
      </c>
      <c r="C127" s="13" t="s">
        <v>316</v>
      </c>
      <c r="D127" s="13">
        <v>6</v>
      </c>
      <c r="E127" s="13">
        <v>30</v>
      </c>
    </row>
    <row r="128" spans="1:5" ht="15" x14ac:dyDescent="0.25">
      <c r="A128" s="13">
        <v>3064</v>
      </c>
      <c r="B128" s="13" t="s">
        <v>39</v>
      </c>
      <c r="C128" s="13" t="s">
        <v>305</v>
      </c>
      <c r="D128" s="13">
        <v>6</v>
      </c>
      <c r="E128" s="13">
        <v>30</v>
      </c>
    </row>
    <row r="129" spans="1:5" ht="15" x14ac:dyDescent="0.25">
      <c r="A129" s="13">
        <v>3085</v>
      </c>
      <c r="B129" s="13" t="s">
        <v>52</v>
      </c>
      <c r="C129" s="13" t="s">
        <v>318</v>
      </c>
      <c r="D129" s="13">
        <v>6</v>
      </c>
      <c r="E129" s="13">
        <v>30</v>
      </c>
    </row>
    <row r="130" spans="1:5" ht="15" x14ac:dyDescent="0.25">
      <c r="A130" s="13">
        <v>2763</v>
      </c>
      <c r="B130" s="13" t="s">
        <v>240</v>
      </c>
      <c r="C130" s="13" t="s">
        <v>284</v>
      </c>
      <c r="D130" s="13">
        <v>6</v>
      </c>
      <c r="E130" s="13">
        <v>30</v>
      </c>
    </row>
    <row r="131" spans="1:5" ht="15" x14ac:dyDescent="0.25">
      <c r="A131" s="13">
        <v>3073</v>
      </c>
      <c r="B131" s="13" t="s">
        <v>39</v>
      </c>
      <c r="C131" s="13" t="s">
        <v>311</v>
      </c>
      <c r="D131" s="13">
        <v>6</v>
      </c>
      <c r="E131" s="13">
        <v>30</v>
      </c>
    </row>
    <row r="132" spans="1:5" ht="15" x14ac:dyDescent="0.25">
      <c r="A132" s="13">
        <v>1109</v>
      </c>
      <c r="B132" s="13" t="s">
        <v>71</v>
      </c>
      <c r="C132" s="13" t="s">
        <v>72</v>
      </c>
      <c r="D132" s="13">
        <v>6</v>
      </c>
      <c r="E132" s="13">
        <v>30</v>
      </c>
    </row>
    <row r="133" spans="1:5" ht="15" x14ac:dyDescent="0.25">
      <c r="A133" s="13">
        <v>1141</v>
      </c>
      <c r="B133" s="13" t="s">
        <v>92</v>
      </c>
      <c r="C133" s="13" t="s">
        <v>93</v>
      </c>
      <c r="D133" s="13">
        <v>6</v>
      </c>
      <c r="E133" s="13">
        <v>30</v>
      </c>
    </row>
    <row r="134" spans="1:5" ht="15" x14ac:dyDescent="0.25">
      <c r="A134" s="13">
        <v>1235</v>
      </c>
      <c r="B134" s="13" t="s">
        <v>23</v>
      </c>
      <c r="C134" s="13" t="s">
        <v>169</v>
      </c>
      <c r="D134" s="13">
        <v>6</v>
      </c>
      <c r="E134" s="13">
        <v>30</v>
      </c>
    </row>
    <row r="135" spans="1:5" ht="15" x14ac:dyDescent="0.25">
      <c r="A135" s="13">
        <v>1104</v>
      </c>
      <c r="B135" s="13" t="s">
        <v>68</v>
      </c>
      <c r="C135" s="13" t="s">
        <v>69</v>
      </c>
      <c r="D135" s="13">
        <v>6</v>
      </c>
      <c r="E135" s="13">
        <v>30</v>
      </c>
    </row>
    <row r="136" spans="1:5" ht="15" x14ac:dyDescent="0.25">
      <c r="A136" s="13">
        <v>2624</v>
      </c>
      <c r="B136" s="13" t="s">
        <v>23</v>
      </c>
      <c r="C136" s="13" t="s">
        <v>272</v>
      </c>
      <c r="D136" s="13">
        <v>7</v>
      </c>
      <c r="E136" s="13">
        <v>30</v>
      </c>
    </row>
    <row r="137" spans="1:5" ht="15" x14ac:dyDescent="0.25">
      <c r="A137" s="13">
        <v>3119</v>
      </c>
      <c r="B137" s="13" t="s">
        <v>337</v>
      </c>
      <c r="C137" s="13" t="s">
        <v>338</v>
      </c>
      <c r="D137" s="13">
        <v>7</v>
      </c>
      <c r="E137" s="13">
        <v>30</v>
      </c>
    </row>
    <row r="138" spans="1:5" ht="15" x14ac:dyDescent="0.25">
      <c r="A138" s="13">
        <v>1130</v>
      </c>
      <c r="B138" s="13" t="s">
        <v>94</v>
      </c>
      <c r="C138" s="13" t="s">
        <v>356</v>
      </c>
      <c r="D138" s="13">
        <v>7</v>
      </c>
      <c r="E138" s="13">
        <v>30</v>
      </c>
    </row>
    <row r="139" spans="1:5" ht="15" x14ac:dyDescent="0.25">
      <c r="A139" s="13">
        <v>3112</v>
      </c>
      <c r="B139" s="13" t="s">
        <v>199</v>
      </c>
      <c r="C139" s="13" t="s">
        <v>332</v>
      </c>
      <c r="D139" s="13">
        <v>7</v>
      </c>
      <c r="E139" s="13">
        <v>30</v>
      </c>
    </row>
    <row r="140" spans="1:5" ht="15" x14ac:dyDescent="0.25">
      <c r="A140" s="13">
        <v>1203</v>
      </c>
      <c r="B140" s="13" t="s">
        <v>137</v>
      </c>
      <c r="C140" s="13" t="s">
        <v>138</v>
      </c>
      <c r="D140" s="13">
        <v>7</v>
      </c>
      <c r="E140" s="13">
        <v>30</v>
      </c>
    </row>
    <row r="141" spans="1:5" ht="15" x14ac:dyDescent="0.25">
      <c r="A141" s="13">
        <v>1206</v>
      </c>
      <c r="B141" s="13" t="s">
        <v>141</v>
      </c>
      <c r="C141" s="13" t="s">
        <v>142</v>
      </c>
      <c r="D141" s="13">
        <v>7</v>
      </c>
      <c r="E141" s="13">
        <v>30</v>
      </c>
    </row>
    <row r="142" spans="1:5" ht="15" x14ac:dyDescent="0.25">
      <c r="A142" s="13">
        <v>2342</v>
      </c>
      <c r="B142" s="13" t="s">
        <v>215</v>
      </c>
      <c r="C142" s="13" t="s">
        <v>216</v>
      </c>
      <c r="D142" s="13">
        <v>7</v>
      </c>
      <c r="E142" s="13">
        <v>30</v>
      </c>
    </row>
    <row r="143" spans="1:5" ht="15" x14ac:dyDescent="0.25">
      <c r="A143" s="13">
        <v>2477</v>
      </c>
      <c r="B143" s="13" t="s">
        <v>240</v>
      </c>
      <c r="C143" s="13" t="s">
        <v>241</v>
      </c>
      <c r="D143" s="13">
        <v>7</v>
      </c>
      <c r="E143" s="13">
        <v>30</v>
      </c>
    </row>
    <row r="144" spans="1:5" ht="15" x14ac:dyDescent="0.25">
      <c r="A144" s="13">
        <v>3120</v>
      </c>
      <c r="B144" s="13" t="s">
        <v>199</v>
      </c>
      <c r="C144" s="13" t="s">
        <v>339</v>
      </c>
      <c r="D144" s="13">
        <v>7</v>
      </c>
      <c r="E144" s="13">
        <v>30</v>
      </c>
    </row>
    <row r="145" spans="1:5" ht="15" x14ac:dyDescent="0.25">
      <c r="A145" s="13">
        <v>2004</v>
      </c>
      <c r="B145" s="13" t="s">
        <v>173</v>
      </c>
      <c r="C145" s="13" t="s">
        <v>174</v>
      </c>
      <c r="D145" s="13">
        <v>7</v>
      </c>
      <c r="E145" s="13">
        <v>30</v>
      </c>
    </row>
    <row r="146" spans="1:5" ht="15" x14ac:dyDescent="0.25">
      <c r="A146" s="13">
        <v>2123</v>
      </c>
      <c r="B146" s="13" t="s">
        <v>89</v>
      </c>
      <c r="C146" s="13" t="s">
        <v>197</v>
      </c>
      <c r="D146" s="13">
        <v>7</v>
      </c>
      <c r="E146" s="13">
        <v>30</v>
      </c>
    </row>
    <row r="147" spans="1:5" ht="15" x14ac:dyDescent="0.25">
      <c r="A147" s="13">
        <v>2462</v>
      </c>
      <c r="B147" s="13" t="s">
        <v>23</v>
      </c>
      <c r="C147" s="13" t="s">
        <v>239</v>
      </c>
      <c r="D147" s="13">
        <v>7</v>
      </c>
      <c r="E147" s="13">
        <v>30</v>
      </c>
    </row>
    <row r="148" spans="1:5" ht="15" x14ac:dyDescent="0.25">
      <c r="A148" s="13">
        <v>3065</v>
      </c>
      <c r="B148" s="13" t="s">
        <v>171</v>
      </c>
      <c r="C148" s="13" t="s">
        <v>306</v>
      </c>
      <c r="D148" s="13">
        <v>7</v>
      </c>
      <c r="E148" s="13">
        <v>30</v>
      </c>
    </row>
    <row r="149" spans="1:5" ht="15" x14ac:dyDescent="0.25">
      <c r="A149" s="13">
        <v>2596</v>
      </c>
      <c r="B149" s="13" t="s">
        <v>264</v>
      </c>
      <c r="C149" s="13" t="s">
        <v>265</v>
      </c>
      <c r="D149" s="13">
        <v>7</v>
      </c>
      <c r="E149" s="13">
        <v>30</v>
      </c>
    </row>
    <row r="150" spans="1:5" ht="15" x14ac:dyDescent="0.25">
      <c r="A150" s="13">
        <v>3102</v>
      </c>
      <c r="B150" s="13" t="s">
        <v>141</v>
      </c>
      <c r="C150" s="13" t="s">
        <v>326</v>
      </c>
      <c r="D150" s="13">
        <v>7</v>
      </c>
      <c r="E150" s="13">
        <v>30</v>
      </c>
    </row>
    <row r="151" spans="1:5" ht="15" x14ac:dyDescent="0.25">
      <c r="A151" s="13">
        <v>2401</v>
      </c>
      <c r="B151" s="13" t="s">
        <v>151</v>
      </c>
      <c r="C151" s="13" t="s">
        <v>221</v>
      </c>
      <c r="D151" s="13">
        <v>7</v>
      </c>
      <c r="E151" s="13">
        <v>30</v>
      </c>
    </row>
    <row r="152" spans="1:5" ht="15" x14ac:dyDescent="0.25">
      <c r="A152" s="13">
        <v>2461</v>
      </c>
      <c r="B152" s="13" t="s">
        <v>236</v>
      </c>
      <c r="C152" s="13" t="s">
        <v>237</v>
      </c>
      <c r="D152" s="13">
        <v>7</v>
      </c>
      <c r="E152" s="13">
        <v>30</v>
      </c>
    </row>
    <row r="153" spans="1:5" ht="15" x14ac:dyDescent="0.25">
      <c r="A153" s="13">
        <v>2593</v>
      </c>
      <c r="B153" s="13" t="s">
        <v>52</v>
      </c>
      <c r="C153" s="13" t="s">
        <v>263</v>
      </c>
      <c r="D153" s="13">
        <v>7</v>
      </c>
      <c r="E153" s="13">
        <v>30</v>
      </c>
    </row>
    <row r="154" spans="1:5" ht="15" x14ac:dyDescent="0.25">
      <c r="A154" s="13">
        <v>1160</v>
      </c>
      <c r="B154" s="13" t="s">
        <v>23</v>
      </c>
      <c r="C154" s="13" t="s">
        <v>106</v>
      </c>
      <c r="D154" s="13">
        <v>7</v>
      </c>
      <c r="E154" s="13">
        <v>30</v>
      </c>
    </row>
    <row r="155" spans="1:5" ht="15" x14ac:dyDescent="0.25">
      <c r="A155" s="13">
        <v>1236</v>
      </c>
      <c r="B155" s="13" t="s">
        <v>137</v>
      </c>
      <c r="C155" s="13" t="s">
        <v>170</v>
      </c>
      <c r="D155" s="13">
        <v>7</v>
      </c>
      <c r="E155" s="13">
        <v>30</v>
      </c>
    </row>
    <row r="156" spans="1:5" ht="15" x14ac:dyDescent="0.25">
      <c r="A156" s="13">
        <v>2341</v>
      </c>
      <c r="B156" s="13" t="s">
        <v>213</v>
      </c>
      <c r="C156" s="13" t="s">
        <v>214</v>
      </c>
      <c r="D156" s="13">
        <v>8</v>
      </c>
      <c r="E156" s="13">
        <v>30</v>
      </c>
    </row>
    <row r="157" spans="1:5" ht="15" x14ac:dyDescent="0.25">
      <c r="A157" s="13">
        <v>1082</v>
      </c>
      <c r="B157" s="13" t="s">
        <v>137</v>
      </c>
      <c r="C157" s="13" t="s">
        <v>355</v>
      </c>
      <c r="D157" s="13">
        <v>8</v>
      </c>
      <c r="E157" s="13">
        <v>30</v>
      </c>
    </row>
    <row r="158" spans="1:5" ht="15" x14ac:dyDescent="0.25">
      <c r="A158" s="13">
        <v>2605</v>
      </c>
      <c r="B158" s="13" t="s">
        <v>159</v>
      </c>
      <c r="C158" s="13" t="s">
        <v>269</v>
      </c>
      <c r="D158" s="13">
        <v>8</v>
      </c>
      <c r="E158" s="13">
        <v>30</v>
      </c>
    </row>
    <row r="159" spans="1:5" ht="15" x14ac:dyDescent="0.25">
      <c r="A159" s="13">
        <v>2115</v>
      </c>
      <c r="B159" s="13" t="s">
        <v>141</v>
      </c>
      <c r="C159" s="13" t="s">
        <v>193</v>
      </c>
      <c r="D159" s="13">
        <v>8</v>
      </c>
      <c r="E159" s="13">
        <v>28</v>
      </c>
    </row>
    <row r="160" spans="1:5" ht="15" x14ac:dyDescent="0.25">
      <c r="A160" s="13">
        <v>3041</v>
      </c>
      <c r="B160" s="13" t="s">
        <v>164</v>
      </c>
      <c r="C160" s="13" t="s">
        <v>295</v>
      </c>
      <c r="D160" s="13">
        <v>8</v>
      </c>
      <c r="E160" s="13">
        <v>28</v>
      </c>
    </row>
    <row r="161" spans="1:5" ht="15" x14ac:dyDescent="0.25">
      <c r="A161" s="13">
        <v>3121</v>
      </c>
      <c r="B161" s="13" t="s">
        <v>256</v>
      </c>
      <c r="C161" s="13" t="s">
        <v>340</v>
      </c>
      <c r="D161" s="13">
        <v>8</v>
      </c>
      <c r="E161" s="13">
        <v>28</v>
      </c>
    </row>
    <row r="162" spans="1:5" ht="15" x14ac:dyDescent="0.25">
      <c r="A162" s="13">
        <v>3126</v>
      </c>
      <c r="B162" s="13" t="s">
        <v>52</v>
      </c>
      <c r="C162" s="13" t="s">
        <v>344</v>
      </c>
      <c r="D162" s="13">
        <v>8</v>
      </c>
      <c r="E162" s="13">
        <v>30</v>
      </c>
    </row>
    <row r="163" spans="1:5" ht="15" x14ac:dyDescent="0.25">
      <c r="A163" s="13">
        <v>2689</v>
      </c>
      <c r="B163" s="13" t="s">
        <v>39</v>
      </c>
      <c r="C163" s="13" t="s">
        <v>278</v>
      </c>
      <c r="D163" s="13">
        <v>8</v>
      </c>
      <c r="E163" s="13">
        <v>30</v>
      </c>
    </row>
    <row r="164" spans="1:5" ht="15" x14ac:dyDescent="0.25">
      <c r="A164" s="13">
        <v>3090</v>
      </c>
      <c r="B164" s="13" t="s">
        <v>23</v>
      </c>
      <c r="C164" s="13" t="s">
        <v>319</v>
      </c>
      <c r="D164" s="13">
        <v>8</v>
      </c>
      <c r="E164" s="13">
        <v>30</v>
      </c>
    </row>
    <row r="165" spans="1:5" ht="15" x14ac:dyDescent="0.25">
      <c r="A165" s="13">
        <v>1228</v>
      </c>
      <c r="B165" s="13" t="s">
        <v>34</v>
      </c>
      <c r="C165" s="13" t="s">
        <v>156</v>
      </c>
      <c r="D165" s="13">
        <v>8</v>
      </c>
      <c r="E165" s="13">
        <v>30</v>
      </c>
    </row>
    <row r="166" spans="1:5" ht="15" x14ac:dyDescent="0.25">
      <c r="A166" s="13">
        <v>1031</v>
      </c>
      <c r="B166" s="13" t="s">
        <v>34</v>
      </c>
      <c r="C166" s="13" t="s">
        <v>35</v>
      </c>
      <c r="D166" s="13">
        <v>8</v>
      </c>
      <c r="E166" s="13">
        <v>30</v>
      </c>
    </row>
    <row r="167" spans="1:5" ht="15" x14ac:dyDescent="0.25">
      <c r="A167" s="13">
        <v>1117</v>
      </c>
      <c r="B167" s="13" t="s">
        <v>39</v>
      </c>
      <c r="C167" s="13" t="s">
        <v>79</v>
      </c>
      <c r="D167" s="13">
        <v>8</v>
      </c>
      <c r="E167" s="13">
        <v>30</v>
      </c>
    </row>
    <row r="168" spans="1:5" ht="15" x14ac:dyDescent="0.25">
      <c r="A168" s="13">
        <v>1001</v>
      </c>
      <c r="B168" s="13" t="s">
        <v>15</v>
      </c>
      <c r="C168" s="13" t="s">
        <v>16</v>
      </c>
      <c r="D168" s="13">
        <v>8</v>
      </c>
      <c r="E168" s="13">
        <v>30</v>
      </c>
    </row>
    <row r="169" spans="1:5" ht="15" x14ac:dyDescent="0.25">
      <c r="A169" s="13">
        <v>1095</v>
      </c>
      <c r="B169" s="13" t="s">
        <v>58</v>
      </c>
      <c r="C169" s="13" t="s">
        <v>59</v>
      </c>
      <c r="D169" s="13">
        <v>8</v>
      </c>
      <c r="E169" s="13">
        <v>30</v>
      </c>
    </row>
    <row r="170" spans="1:5" ht="15" x14ac:dyDescent="0.25">
      <c r="A170" s="13">
        <v>1188</v>
      </c>
      <c r="B170" s="13" t="s">
        <v>121</v>
      </c>
      <c r="C170" s="13" t="s">
        <v>122</v>
      </c>
      <c r="D170" s="13">
        <v>8</v>
      </c>
      <c r="E170" s="13">
        <v>30</v>
      </c>
    </row>
    <row r="171" spans="1:5" ht="15" x14ac:dyDescent="0.25">
      <c r="A171" s="13">
        <v>1096</v>
      </c>
      <c r="B171" s="13" t="s">
        <v>60</v>
      </c>
      <c r="C171" s="13" t="s">
        <v>61</v>
      </c>
      <c r="D171" s="13">
        <v>8</v>
      </c>
      <c r="E171" s="13">
        <v>30</v>
      </c>
    </row>
    <row r="172" spans="1:5" ht="15" x14ac:dyDescent="0.25">
      <c r="A172" s="13">
        <v>1134</v>
      </c>
      <c r="B172" s="13" t="s">
        <v>34</v>
      </c>
      <c r="C172" s="13" t="s">
        <v>91</v>
      </c>
      <c r="D172" s="13">
        <v>8</v>
      </c>
      <c r="E172" s="13">
        <v>30</v>
      </c>
    </row>
    <row r="173" spans="1:5" ht="15" x14ac:dyDescent="0.25">
      <c r="A173" s="13">
        <v>1048</v>
      </c>
      <c r="B173" s="13" t="s">
        <v>45</v>
      </c>
      <c r="C173" s="13" t="s">
        <v>46</v>
      </c>
      <c r="D173" s="13">
        <v>9</v>
      </c>
      <c r="E173" s="13">
        <v>30</v>
      </c>
    </row>
    <row r="174" spans="1:5" ht="15" x14ac:dyDescent="0.25">
      <c r="A174" s="13">
        <v>2356</v>
      </c>
      <c r="B174" s="13" t="s">
        <v>39</v>
      </c>
      <c r="C174" s="13" t="s">
        <v>357</v>
      </c>
      <c r="D174" s="13">
        <v>9</v>
      </c>
      <c r="E174" s="13">
        <v>30</v>
      </c>
    </row>
    <row r="175" spans="1:5" ht="15" x14ac:dyDescent="0.25">
      <c r="A175" s="13">
        <v>3050</v>
      </c>
      <c r="B175" s="13" t="s">
        <v>52</v>
      </c>
      <c r="C175" s="13" t="s">
        <v>360</v>
      </c>
      <c r="D175" s="13">
        <v>9</v>
      </c>
      <c r="E175" s="13">
        <v>30</v>
      </c>
    </row>
    <row r="176" spans="1:5" ht="15" x14ac:dyDescent="0.25">
      <c r="A176" s="13">
        <v>2769</v>
      </c>
      <c r="B176" s="13" t="s">
        <v>39</v>
      </c>
      <c r="C176" s="13" t="s">
        <v>286</v>
      </c>
      <c r="D176" s="13">
        <v>9</v>
      </c>
      <c r="E176" s="13">
        <v>30</v>
      </c>
    </row>
    <row r="177" spans="1:5" ht="15" x14ac:dyDescent="0.25">
      <c r="A177" s="13">
        <v>3095</v>
      </c>
      <c r="B177" s="13" t="s">
        <v>141</v>
      </c>
      <c r="C177" s="13" t="s">
        <v>322</v>
      </c>
      <c r="D177" s="13">
        <v>9</v>
      </c>
      <c r="E177" s="13">
        <v>28</v>
      </c>
    </row>
    <row r="178" spans="1:5" ht="15" x14ac:dyDescent="0.25">
      <c r="A178" s="13">
        <v>1110</v>
      </c>
      <c r="B178" s="13" t="s">
        <v>75</v>
      </c>
      <c r="C178" s="13" t="s">
        <v>76</v>
      </c>
      <c r="D178" s="13">
        <v>9</v>
      </c>
      <c r="E178" s="13">
        <v>28</v>
      </c>
    </row>
    <row r="179" spans="1:5" ht="15" x14ac:dyDescent="0.25">
      <c r="A179" s="13">
        <v>2219</v>
      </c>
      <c r="B179" s="13" t="s">
        <v>194</v>
      </c>
      <c r="C179" s="13" t="s">
        <v>206</v>
      </c>
      <c r="D179" s="13">
        <v>9</v>
      </c>
      <c r="E179" s="13">
        <v>30</v>
      </c>
    </row>
    <row r="180" spans="1:5" ht="15" x14ac:dyDescent="0.25">
      <c r="A180" s="13">
        <v>2429</v>
      </c>
      <c r="B180" s="13" t="s">
        <v>173</v>
      </c>
      <c r="C180" s="13" t="s">
        <v>223</v>
      </c>
      <c r="D180" s="13">
        <v>9</v>
      </c>
      <c r="E180" s="13">
        <v>30</v>
      </c>
    </row>
    <row r="181" spans="1:5" ht="15" x14ac:dyDescent="0.25">
      <c r="A181" s="13">
        <v>2449</v>
      </c>
      <c r="B181" s="13" t="s">
        <v>232</v>
      </c>
      <c r="C181" s="13" t="s">
        <v>233</v>
      </c>
      <c r="D181" s="13">
        <v>9</v>
      </c>
      <c r="E181" s="13">
        <v>30</v>
      </c>
    </row>
    <row r="182" spans="1:5" ht="15" x14ac:dyDescent="0.25">
      <c r="A182" s="13">
        <v>2541</v>
      </c>
      <c r="B182" s="13" t="s">
        <v>52</v>
      </c>
      <c r="C182" s="13" t="s">
        <v>252</v>
      </c>
      <c r="D182" s="13">
        <v>9</v>
      </c>
      <c r="E182" s="13">
        <v>30</v>
      </c>
    </row>
    <row r="183" spans="1:5" ht="15" x14ac:dyDescent="0.25">
      <c r="A183" s="13">
        <v>2570</v>
      </c>
      <c r="B183" s="13" t="s">
        <v>23</v>
      </c>
      <c r="C183" s="13" t="s">
        <v>262</v>
      </c>
      <c r="D183" s="13">
        <v>9</v>
      </c>
      <c r="E183" s="13">
        <v>30</v>
      </c>
    </row>
    <row r="184" spans="1:5" ht="15" x14ac:dyDescent="0.25">
      <c r="A184" s="13">
        <v>3075</v>
      </c>
      <c r="B184" s="13" t="s">
        <v>194</v>
      </c>
      <c r="C184" s="13" t="s">
        <v>313</v>
      </c>
      <c r="D184" s="13">
        <v>9</v>
      </c>
      <c r="E184" s="13">
        <v>30</v>
      </c>
    </row>
    <row r="185" spans="1:5" ht="15" x14ac:dyDescent="0.25">
      <c r="A185" s="13">
        <v>1127</v>
      </c>
      <c r="B185" s="13" t="s">
        <v>87</v>
      </c>
      <c r="C185" s="13" t="s">
        <v>88</v>
      </c>
      <c r="D185" s="13">
        <v>9</v>
      </c>
      <c r="E185" s="13">
        <v>30</v>
      </c>
    </row>
    <row r="186" spans="1:5" ht="15" x14ac:dyDescent="0.25">
      <c r="A186" s="13">
        <v>3053</v>
      </c>
      <c r="B186" s="13" t="s">
        <v>141</v>
      </c>
      <c r="C186" s="13" t="s">
        <v>299</v>
      </c>
      <c r="D186" s="13">
        <v>9</v>
      </c>
      <c r="E186" s="13">
        <v>30</v>
      </c>
    </row>
    <row r="187" spans="1:5" ht="15" x14ac:dyDescent="0.25">
      <c r="A187" s="13">
        <v>3057</v>
      </c>
      <c r="B187" s="13" t="s">
        <v>151</v>
      </c>
      <c r="C187" s="13" t="s">
        <v>303</v>
      </c>
      <c r="D187" s="13">
        <v>9</v>
      </c>
      <c r="E187" s="13">
        <v>30</v>
      </c>
    </row>
    <row r="188" spans="1:5" ht="15" x14ac:dyDescent="0.25">
      <c r="A188" s="13">
        <v>3063</v>
      </c>
      <c r="B188" s="13" t="s">
        <v>232</v>
      </c>
      <c r="C188" s="13" t="s">
        <v>304</v>
      </c>
      <c r="D188" s="13">
        <v>9</v>
      </c>
      <c r="E188" s="13">
        <v>30</v>
      </c>
    </row>
    <row r="189" spans="1:5" ht="15" x14ac:dyDescent="0.25">
      <c r="A189" s="13">
        <v>1224</v>
      </c>
      <c r="B189" s="13" t="s">
        <v>52</v>
      </c>
      <c r="C189" s="13" t="s">
        <v>153</v>
      </c>
      <c r="D189" s="13">
        <v>9</v>
      </c>
      <c r="E189" s="13">
        <v>30</v>
      </c>
    </row>
    <row r="190" spans="1:5" ht="15" x14ac:dyDescent="0.25">
      <c r="A190" s="13">
        <v>1238</v>
      </c>
      <c r="B190" s="13" t="s">
        <v>171</v>
      </c>
      <c r="C190" s="13" t="s">
        <v>172</v>
      </c>
      <c r="D190" s="13">
        <v>9</v>
      </c>
      <c r="E190" s="13">
        <v>30</v>
      </c>
    </row>
    <row r="191" spans="1:5" ht="15" x14ac:dyDescent="0.25">
      <c r="A191" s="13">
        <v>1142</v>
      </c>
      <c r="B191" s="13" t="s">
        <v>94</v>
      </c>
      <c r="C191" s="13" t="s">
        <v>95</v>
      </c>
      <c r="D191" s="13">
        <v>9</v>
      </c>
      <c r="E191" s="13">
        <v>30</v>
      </c>
    </row>
    <row r="192" spans="1:5" ht="15" x14ac:dyDescent="0.25">
      <c r="A192" s="13">
        <v>1177</v>
      </c>
      <c r="B192" s="13" t="s">
        <v>55</v>
      </c>
      <c r="C192" s="13" t="s">
        <v>114</v>
      </c>
      <c r="D192" s="13">
        <v>9</v>
      </c>
      <c r="E192" s="13">
        <v>30</v>
      </c>
    </row>
    <row r="193" spans="1:5" ht="15" x14ac:dyDescent="0.25">
      <c r="A193" s="13">
        <v>3130</v>
      </c>
      <c r="B193" s="13" t="s">
        <v>89</v>
      </c>
      <c r="C193" s="13" t="s">
        <v>348</v>
      </c>
      <c r="D193" s="13">
        <v>9</v>
      </c>
      <c r="E193" s="13">
        <v>30</v>
      </c>
    </row>
    <row r="194" spans="1:5" ht="15" x14ac:dyDescent="0.25">
      <c r="A194" s="13">
        <v>2551</v>
      </c>
      <c r="B194" s="13" t="s">
        <v>256</v>
      </c>
      <c r="C194" s="13" t="s">
        <v>257</v>
      </c>
      <c r="D194" s="13">
        <v>10</v>
      </c>
      <c r="E194" s="13">
        <v>30</v>
      </c>
    </row>
    <row r="195" spans="1:5" ht="15" x14ac:dyDescent="0.25">
      <c r="A195" s="13">
        <v>3092</v>
      </c>
      <c r="B195" s="13" t="s">
        <v>151</v>
      </c>
      <c r="C195" s="13" t="s">
        <v>321</v>
      </c>
      <c r="D195" s="13">
        <v>10</v>
      </c>
      <c r="E195" s="13">
        <v>30</v>
      </c>
    </row>
    <row r="196" spans="1:5" ht="15" x14ac:dyDescent="0.25">
      <c r="A196" s="13">
        <v>2506</v>
      </c>
      <c r="B196" s="13" t="s">
        <v>52</v>
      </c>
      <c r="C196" s="13" t="s">
        <v>242</v>
      </c>
      <c r="D196" s="13">
        <v>10</v>
      </c>
      <c r="E196" s="13">
        <v>30</v>
      </c>
    </row>
    <row r="197" spans="1:5" ht="15" x14ac:dyDescent="0.25">
      <c r="A197" s="13">
        <v>2535</v>
      </c>
      <c r="B197" s="13" t="s">
        <v>249</v>
      </c>
      <c r="C197" s="13" t="s">
        <v>250</v>
      </c>
      <c r="D197" s="13">
        <v>10</v>
      </c>
      <c r="E197" s="13">
        <v>30</v>
      </c>
    </row>
    <row r="198" spans="1:5" ht="15" x14ac:dyDescent="0.25">
      <c r="A198" s="13">
        <v>3099</v>
      </c>
      <c r="B198" s="13" t="s">
        <v>324</v>
      </c>
      <c r="C198" s="13" t="s">
        <v>323</v>
      </c>
      <c r="D198" s="13">
        <v>10</v>
      </c>
      <c r="E198" s="13">
        <v>30</v>
      </c>
    </row>
    <row r="199" spans="1:5" ht="15" x14ac:dyDescent="0.25">
      <c r="A199" s="13">
        <v>3108</v>
      </c>
      <c r="B199" s="13" t="s">
        <v>141</v>
      </c>
      <c r="C199" s="13" t="s">
        <v>329</v>
      </c>
      <c r="D199" s="13">
        <v>10</v>
      </c>
      <c r="E199" s="13">
        <v>30</v>
      </c>
    </row>
    <row r="200" spans="1:5" ht="15" x14ac:dyDescent="0.25">
      <c r="A200" s="13">
        <v>3072</v>
      </c>
      <c r="B200" s="13" t="s">
        <v>23</v>
      </c>
      <c r="C200" s="13" t="s">
        <v>310</v>
      </c>
      <c r="D200" s="13">
        <v>10</v>
      </c>
      <c r="E200" s="13">
        <v>30</v>
      </c>
    </row>
    <row r="201" spans="1:5" ht="15" x14ac:dyDescent="0.25">
      <c r="A201" s="13">
        <v>3105</v>
      </c>
      <c r="B201" s="13" t="s">
        <v>52</v>
      </c>
      <c r="C201" s="13" t="s">
        <v>329</v>
      </c>
      <c r="D201" s="13">
        <v>10</v>
      </c>
      <c r="E201" s="13">
        <v>30</v>
      </c>
    </row>
    <row r="202" spans="1:5" ht="15" x14ac:dyDescent="0.25">
      <c r="A202" s="13">
        <v>2679</v>
      </c>
      <c r="B202" s="13" t="s">
        <v>215</v>
      </c>
      <c r="C202" s="13" t="s">
        <v>275</v>
      </c>
      <c r="D202" s="13">
        <v>10</v>
      </c>
      <c r="E202" s="13">
        <v>30</v>
      </c>
    </row>
    <row r="203" spans="1:5" ht="15" x14ac:dyDescent="0.25">
      <c r="A203" s="13">
        <v>1232</v>
      </c>
      <c r="B203" s="13" t="s">
        <v>151</v>
      </c>
      <c r="C203" s="13" t="s">
        <v>161</v>
      </c>
      <c r="D203" s="13">
        <v>10</v>
      </c>
      <c r="E203" s="13">
        <v>30</v>
      </c>
    </row>
    <row r="204" spans="1:5" ht="15" x14ac:dyDescent="0.25">
      <c r="A204" s="13">
        <v>1027</v>
      </c>
      <c r="B204" s="13" t="s">
        <v>29</v>
      </c>
      <c r="C204" s="13" t="s">
        <v>30</v>
      </c>
      <c r="D204" s="13">
        <v>10</v>
      </c>
      <c r="E204" s="13">
        <v>30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workbookViewId="0">
      <selection activeCell="A2" sqref="A2"/>
    </sheetView>
  </sheetViews>
  <sheetFormatPr baseColWidth="10" defaultRowHeight="12.75" x14ac:dyDescent="0.2"/>
  <cols>
    <col min="1" max="1" width="5.85546875" bestFit="1" customWidth="1"/>
    <col min="2" max="2" width="10.85546875" bestFit="1" customWidth="1"/>
    <col min="3" max="3" width="24.5703125" bestFit="1" customWidth="1"/>
    <col min="4" max="4" width="13.28515625" bestFit="1" customWidth="1"/>
    <col min="5" max="5" width="12.42578125" bestFit="1" customWidth="1"/>
  </cols>
  <sheetData>
    <row r="1" spans="1:5" ht="15" x14ac:dyDescent="0.25">
      <c r="A1" s="15" t="s">
        <v>0</v>
      </c>
      <c r="B1" s="15" t="s">
        <v>1</v>
      </c>
      <c r="C1" s="15" t="s">
        <v>352</v>
      </c>
      <c r="D1" s="15" t="s">
        <v>368</v>
      </c>
      <c r="E1" s="16" t="s">
        <v>369</v>
      </c>
    </row>
    <row r="2" spans="1:5" ht="15" x14ac:dyDescent="0.25">
      <c r="A2" s="13">
        <v>1048</v>
      </c>
      <c r="B2" s="13" t="s">
        <v>45</v>
      </c>
      <c r="C2" s="13" t="s">
        <v>46</v>
      </c>
      <c r="D2" s="13">
        <v>68.930000000000007</v>
      </c>
      <c r="E2" s="13">
        <f>IF(D2&lt;0,0,D2)</f>
        <v>68.930000000000007</v>
      </c>
    </row>
    <row r="3" spans="1:5" ht="15" x14ac:dyDescent="0.25">
      <c r="A3" s="13">
        <v>1061</v>
      </c>
      <c r="B3" s="13" t="s">
        <v>52</v>
      </c>
      <c r="C3" s="13" t="s">
        <v>53</v>
      </c>
      <c r="D3" s="13">
        <v>48.74</v>
      </c>
      <c r="E3" s="13">
        <f t="shared" ref="E3:E66" si="0">IF(D3&lt;0,0,D3)</f>
        <v>48.74</v>
      </c>
    </row>
    <row r="4" spans="1:5" ht="15" x14ac:dyDescent="0.25">
      <c r="A4" s="13">
        <v>1062</v>
      </c>
      <c r="B4" s="13" t="s">
        <v>55</v>
      </c>
      <c r="C4" s="13" t="s">
        <v>56</v>
      </c>
      <c r="D4" s="13">
        <v>68.349999999999994</v>
      </c>
      <c r="E4" s="13">
        <f t="shared" si="0"/>
        <v>68.349999999999994</v>
      </c>
    </row>
    <row r="5" spans="1:5" ht="15" x14ac:dyDescent="0.25">
      <c r="A5" s="13">
        <v>1116</v>
      </c>
      <c r="B5" s="13" t="s">
        <v>173</v>
      </c>
      <c r="C5" s="13" t="s">
        <v>79</v>
      </c>
      <c r="D5" s="13">
        <v>87.13</v>
      </c>
      <c r="E5" s="13">
        <f t="shared" si="0"/>
        <v>87.13</v>
      </c>
    </row>
    <row r="6" spans="1:5" ht="15" x14ac:dyDescent="0.25">
      <c r="A6" s="13">
        <v>1147</v>
      </c>
      <c r="B6" s="13" t="s">
        <v>99</v>
      </c>
      <c r="C6" s="13" t="s">
        <v>100</v>
      </c>
      <c r="D6" s="13">
        <v>19.2</v>
      </c>
      <c r="E6" s="13">
        <f t="shared" si="0"/>
        <v>19.2</v>
      </c>
    </row>
    <row r="7" spans="1:5" ht="15" x14ac:dyDescent="0.25">
      <c r="A7" s="13">
        <v>1161</v>
      </c>
      <c r="B7" s="13" t="s">
        <v>52</v>
      </c>
      <c r="C7" s="13" t="s">
        <v>108</v>
      </c>
      <c r="D7" s="13">
        <v>93.12</v>
      </c>
      <c r="E7" s="13">
        <f t="shared" si="0"/>
        <v>93.12</v>
      </c>
    </row>
    <row r="8" spans="1:5" ht="15" x14ac:dyDescent="0.25">
      <c r="A8" s="13">
        <v>2341</v>
      </c>
      <c r="B8" s="13" t="s">
        <v>213</v>
      </c>
      <c r="C8" s="13" t="s">
        <v>214</v>
      </c>
      <c r="D8" s="13">
        <v>-38.65</v>
      </c>
      <c r="E8" s="13">
        <f t="shared" si="0"/>
        <v>0</v>
      </c>
    </row>
    <row r="9" spans="1:5" ht="15" x14ac:dyDescent="0.25">
      <c r="A9" s="13">
        <v>2446</v>
      </c>
      <c r="B9" s="13" t="s">
        <v>227</v>
      </c>
      <c r="C9" s="13" t="s">
        <v>228</v>
      </c>
      <c r="D9" s="13">
        <v>90.94</v>
      </c>
      <c r="E9" s="13">
        <f t="shared" si="0"/>
        <v>90.94</v>
      </c>
    </row>
    <row r="10" spans="1:5" ht="15" x14ac:dyDescent="0.25">
      <c r="A10" s="13">
        <v>2531</v>
      </c>
      <c r="B10" s="13" t="s">
        <v>23</v>
      </c>
      <c r="C10" s="13" t="s">
        <v>246</v>
      </c>
      <c r="D10" s="13">
        <v>79.86</v>
      </c>
      <c r="E10" s="13">
        <f t="shared" si="0"/>
        <v>79.86</v>
      </c>
    </row>
    <row r="11" spans="1:5" ht="15" x14ac:dyDescent="0.25">
      <c r="A11" s="13">
        <v>2550</v>
      </c>
      <c r="B11" s="13" t="s">
        <v>254</v>
      </c>
      <c r="C11" s="13" t="s">
        <v>255</v>
      </c>
      <c r="D11" s="13">
        <v>-22.81</v>
      </c>
      <c r="E11" s="13">
        <f t="shared" si="0"/>
        <v>0</v>
      </c>
    </row>
    <row r="12" spans="1:5" ht="15" x14ac:dyDescent="0.25">
      <c r="A12" s="13">
        <v>2560</v>
      </c>
      <c r="B12" s="13" t="s">
        <v>256</v>
      </c>
      <c r="C12" s="13" t="s">
        <v>259</v>
      </c>
      <c r="D12" s="13">
        <v>62.27</v>
      </c>
      <c r="E12" s="13">
        <f t="shared" si="0"/>
        <v>62.27</v>
      </c>
    </row>
    <row r="13" spans="1:5" ht="15" x14ac:dyDescent="0.25">
      <c r="A13" s="13">
        <v>2602</v>
      </c>
      <c r="B13" s="13" t="s">
        <v>23</v>
      </c>
      <c r="C13" s="13" t="s">
        <v>266</v>
      </c>
      <c r="D13" s="13">
        <v>27.3</v>
      </c>
      <c r="E13" s="13">
        <f t="shared" si="0"/>
        <v>27.3</v>
      </c>
    </row>
    <row r="14" spans="1:5" ht="15" x14ac:dyDescent="0.25">
      <c r="A14" s="13">
        <v>2624</v>
      </c>
      <c r="B14" s="13" t="s">
        <v>23</v>
      </c>
      <c r="C14" s="13" t="s">
        <v>272</v>
      </c>
      <c r="D14" s="13">
        <v>-24.82</v>
      </c>
      <c r="E14" s="13">
        <f t="shared" si="0"/>
        <v>0</v>
      </c>
    </row>
    <row r="15" spans="1:5" ht="15" x14ac:dyDescent="0.25">
      <c r="A15" s="13">
        <v>2717</v>
      </c>
      <c r="B15" s="13" t="s">
        <v>39</v>
      </c>
      <c r="C15" s="13" t="s">
        <v>281</v>
      </c>
      <c r="D15" s="13">
        <v>58.48</v>
      </c>
      <c r="E15" s="13">
        <f t="shared" si="0"/>
        <v>58.48</v>
      </c>
    </row>
    <row r="16" spans="1:5" ht="15" x14ac:dyDescent="0.25">
      <c r="A16" s="13">
        <v>3074</v>
      </c>
      <c r="B16" s="13" t="s">
        <v>157</v>
      </c>
      <c r="C16" s="13" t="s">
        <v>312</v>
      </c>
      <c r="D16" s="13">
        <v>39.979999999999997</v>
      </c>
      <c r="E16" s="13">
        <f t="shared" si="0"/>
        <v>39.979999999999997</v>
      </c>
    </row>
    <row r="17" spans="1:5" ht="15" x14ac:dyDescent="0.25">
      <c r="A17" s="13">
        <v>3093</v>
      </c>
      <c r="B17" s="13" t="s">
        <v>23</v>
      </c>
      <c r="C17" s="13" t="s">
        <v>321</v>
      </c>
      <c r="D17" s="13">
        <v>-0.4</v>
      </c>
      <c r="E17" s="13">
        <f t="shared" si="0"/>
        <v>0</v>
      </c>
    </row>
    <row r="18" spans="1:5" ht="15" x14ac:dyDescent="0.25">
      <c r="A18" s="13">
        <v>3111</v>
      </c>
      <c r="B18" s="13" t="s">
        <v>330</v>
      </c>
      <c r="C18" s="13" t="s">
        <v>331</v>
      </c>
      <c r="D18" s="13">
        <v>57.35</v>
      </c>
      <c r="E18" s="13">
        <f t="shared" si="0"/>
        <v>57.35</v>
      </c>
    </row>
    <row r="19" spans="1:5" ht="15" x14ac:dyDescent="0.25">
      <c r="A19" s="13">
        <v>3119</v>
      </c>
      <c r="B19" s="13" t="s">
        <v>337</v>
      </c>
      <c r="C19" s="13" t="s">
        <v>338</v>
      </c>
      <c r="D19" s="13">
        <v>61.76</v>
      </c>
      <c r="E19" s="13">
        <f t="shared" si="0"/>
        <v>61.76</v>
      </c>
    </row>
    <row r="20" spans="1:5" ht="15" x14ac:dyDescent="0.25">
      <c r="A20" s="13">
        <v>3123</v>
      </c>
      <c r="B20" s="13" t="s">
        <v>171</v>
      </c>
      <c r="C20" s="13" t="s">
        <v>342</v>
      </c>
      <c r="D20" s="13">
        <v>66.650000000000006</v>
      </c>
      <c r="E20" s="13">
        <f t="shared" si="0"/>
        <v>66.650000000000006</v>
      </c>
    </row>
    <row r="21" spans="1:5" ht="15" x14ac:dyDescent="0.25">
      <c r="A21" s="13">
        <v>3124</v>
      </c>
      <c r="B21" s="13" t="s">
        <v>52</v>
      </c>
      <c r="C21" s="13" t="s">
        <v>354</v>
      </c>
      <c r="D21" s="13">
        <v>35.270000000000003</v>
      </c>
      <c r="E21" s="13">
        <f t="shared" si="0"/>
        <v>35.270000000000003</v>
      </c>
    </row>
    <row r="22" spans="1:5" ht="15" x14ac:dyDescent="0.25">
      <c r="A22" s="13">
        <v>1158</v>
      </c>
      <c r="B22" s="13" t="s">
        <v>52</v>
      </c>
      <c r="C22" s="13" t="s">
        <v>104</v>
      </c>
      <c r="D22" s="13">
        <v>-19.22</v>
      </c>
      <c r="E22" s="13">
        <f t="shared" si="0"/>
        <v>0</v>
      </c>
    </row>
    <row r="23" spans="1:5" ht="15" x14ac:dyDescent="0.25">
      <c r="A23" s="13">
        <v>1178</v>
      </c>
      <c r="B23" s="13" t="s">
        <v>80</v>
      </c>
      <c r="C23" s="13" t="s">
        <v>115</v>
      </c>
      <c r="D23" s="13">
        <v>86.6</v>
      </c>
      <c r="E23" s="13">
        <f t="shared" si="0"/>
        <v>86.6</v>
      </c>
    </row>
    <row r="24" spans="1:5" ht="15" x14ac:dyDescent="0.25">
      <c r="A24" s="13">
        <v>1186</v>
      </c>
      <c r="B24" s="13" t="s">
        <v>92</v>
      </c>
      <c r="C24" s="13" t="s">
        <v>120</v>
      </c>
      <c r="D24" s="13">
        <v>12.82</v>
      </c>
      <c r="E24" s="13">
        <f t="shared" si="0"/>
        <v>12.82</v>
      </c>
    </row>
    <row r="25" spans="1:5" ht="15" x14ac:dyDescent="0.25">
      <c r="A25" s="13">
        <v>1193</v>
      </c>
      <c r="B25" s="13" t="s">
        <v>52</v>
      </c>
      <c r="C25" s="13" t="s">
        <v>125</v>
      </c>
      <c r="D25" s="13">
        <v>-39.619999999999997</v>
      </c>
      <c r="E25" s="13">
        <f t="shared" si="0"/>
        <v>0</v>
      </c>
    </row>
    <row r="26" spans="1:5" ht="15" x14ac:dyDescent="0.25">
      <c r="A26" s="13">
        <v>1199</v>
      </c>
      <c r="B26" s="13" t="s">
        <v>52</v>
      </c>
      <c r="C26" s="13" t="s">
        <v>132</v>
      </c>
      <c r="D26" s="13">
        <v>83.4</v>
      </c>
      <c r="E26" s="13">
        <f t="shared" si="0"/>
        <v>83.4</v>
      </c>
    </row>
    <row r="27" spans="1:5" ht="15" x14ac:dyDescent="0.25">
      <c r="A27" s="13">
        <v>1233</v>
      </c>
      <c r="B27" s="13" t="s">
        <v>162</v>
      </c>
      <c r="C27" s="13" t="s">
        <v>163</v>
      </c>
      <c r="D27" s="13">
        <v>0.28999999999999998</v>
      </c>
      <c r="E27" s="13">
        <f t="shared" si="0"/>
        <v>0.28999999999999998</v>
      </c>
    </row>
    <row r="28" spans="1:5" ht="15" x14ac:dyDescent="0.25">
      <c r="A28" s="13">
        <v>1034</v>
      </c>
      <c r="B28" s="13" t="s">
        <v>39</v>
      </c>
      <c r="C28" s="13" t="s">
        <v>40</v>
      </c>
      <c r="D28" s="13">
        <v>35.119999999999997</v>
      </c>
      <c r="E28" s="13">
        <f t="shared" si="0"/>
        <v>35.119999999999997</v>
      </c>
    </row>
    <row r="29" spans="1:5" ht="15" x14ac:dyDescent="0.25">
      <c r="A29" s="13">
        <v>1082</v>
      </c>
      <c r="B29" s="13" t="s">
        <v>137</v>
      </c>
      <c r="C29" s="13" t="s">
        <v>355</v>
      </c>
      <c r="D29" s="13">
        <v>68.760000000000005</v>
      </c>
      <c r="E29" s="13">
        <f t="shared" si="0"/>
        <v>68.760000000000005</v>
      </c>
    </row>
    <row r="30" spans="1:5" ht="15" x14ac:dyDescent="0.25">
      <c r="A30" s="13">
        <v>1130</v>
      </c>
      <c r="B30" s="13" t="s">
        <v>94</v>
      </c>
      <c r="C30" s="13" t="s">
        <v>356</v>
      </c>
      <c r="D30" s="13">
        <v>85.31</v>
      </c>
      <c r="E30" s="13">
        <f t="shared" si="0"/>
        <v>85.31</v>
      </c>
    </row>
    <row r="31" spans="1:5" ht="15" x14ac:dyDescent="0.25">
      <c r="A31" s="13">
        <v>2356</v>
      </c>
      <c r="B31" s="13" t="s">
        <v>39</v>
      </c>
      <c r="C31" s="13" t="s">
        <v>357</v>
      </c>
      <c r="D31" s="13">
        <v>-5.17</v>
      </c>
      <c r="E31" s="13">
        <f t="shared" si="0"/>
        <v>0</v>
      </c>
    </row>
    <row r="32" spans="1:5" ht="15" x14ac:dyDescent="0.25">
      <c r="A32" s="13">
        <v>2453</v>
      </c>
      <c r="B32" s="13" t="s">
        <v>89</v>
      </c>
      <c r="C32" s="13" t="s">
        <v>358</v>
      </c>
      <c r="D32" s="13">
        <v>-19.47</v>
      </c>
      <c r="E32" s="13">
        <f t="shared" si="0"/>
        <v>0</v>
      </c>
    </row>
    <row r="33" spans="1:5" ht="15" x14ac:dyDescent="0.25">
      <c r="A33" s="13">
        <v>2507</v>
      </c>
      <c r="B33" s="13" t="s">
        <v>39</v>
      </c>
      <c r="C33" s="13" t="s">
        <v>359</v>
      </c>
      <c r="D33" s="13">
        <v>71.12</v>
      </c>
      <c r="E33" s="13">
        <f t="shared" si="0"/>
        <v>71.12</v>
      </c>
    </row>
    <row r="34" spans="1:5" ht="15" x14ac:dyDescent="0.25">
      <c r="A34" s="13">
        <v>3050</v>
      </c>
      <c r="B34" s="13" t="s">
        <v>52</v>
      </c>
      <c r="C34" s="13" t="s">
        <v>360</v>
      </c>
      <c r="D34" s="13">
        <v>63.85</v>
      </c>
      <c r="E34" s="13">
        <f t="shared" si="0"/>
        <v>63.85</v>
      </c>
    </row>
    <row r="35" spans="1:5" ht="15" x14ac:dyDescent="0.25">
      <c r="A35" s="13">
        <v>3104</v>
      </c>
      <c r="B35" s="13" t="s">
        <v>236</v>
      </c>
      <c r="C35" s="13" t="s">
        <v>328</v>
      </c>
      <c r="D35" s="13">
        <v>44.89</v>
      </c>
      <c r="E35" s="13">
        <f t="shared" si="0"/>
        <v>44.89</v>
      </c>
    </row>
    <row r="36" spans="1:5" ht="15" x14ac:dyDescent="0.25">
      <c r="A36" s="13">
        <v>3118</v>
      </c>
      <c r="B36" s="13" t="s">
        <v>52</v>
      </c>
      <c r="C36" s="13" t="s">
        <v>336</v>
      </c>
      <c r="D36" s="13">
        <v>42.82</v>
      </c>
      <c r="E36" s="13">
        <f t="shared" si="0"/>
        <v>42.82</v>
      </c>
    </row>
    <row r="37" spans="1:5" ht="15" x14ac:dyDescent="0.25">
      <c r="A37" s="13">
        <v>2234</v>
      </c>
      <c r="B37" s="13" t="s">
        <v>141</v>
      </c>
      <c r="C37" s="13" t="s">
        <v>207</v>
      </c>
      <c r="D37" s="13">
        <v>-38.799999999999997</v>
      </c>
      <c r="E37" s="13">
        <f t="shared" si="0"/>
        <v>0</v>
      </c>
    </row>
    <row r="38" spans="1:5" ht="15" x14ac:dyDescent="0.25">
      <c r="A38" s="13">
        <v>2551</v>
      </c>
      <c r="B38" s="13" t="s">
        <v>256</v>
      </c>
      <c r="C38" s="13" t="s">
        <v>257</v>
      </c>
      <c r="D38" s="13">
        <v>1.44</v>
      </c>
      <c r="E38" s="13">
        <f t="shared" si="0"/>
        <v>1.44</v>
      </c>
    </row>
    <row r="39" spans="1:5" ht="15" x14ac:dyDescent="0.25">
      <c r="A39" s="13">
        <v>2695</v>
      </c>
      <c r="B39" s="13" t="s">
        <v>141</v>
      </c>
      <c r="C39" s="13" t="s">
        <v>280</v>
      </c>
      <c r="D39" s="13">
        <v>38.869999999999997</v>
      </c>
      <c r="E39" s="13">
        <f t="shared" si="0"/>
        <v>38.869999999999997</v>
      </c>
    </row>
    <row r="40" spans="1:5" ht="15" x14ac:dyDescent="0.25">
      <c r="A40" s="13">
        <v>2769</v>
      </c>
      <c r="B40" s="13" t="s">
        <v>39</v>
      </c>
      <c r="C40" s="13" t="s">
        <v>286</v>
      </c>
      <c r="D40" s="13">
        <v>-33.81</v>
      </c>
      <c r="E40" s="13">
        <f t="shared" si="0"/>
        <v>0</v>
      </c>
    </row>
    <row r="41" spans="1:5" ht="15" x14ac:dyDescent="0.25">
      <c r="A41" s="13">
        <v>2239</v>
      </c>
      <c r="B41" s="13" t="s">
        <v>55</v>
      </c>
      <c r="C41" s="13" t="s">
        <v>208</v>
      </c>
      <c r="D41" s="13">
        <v>14.48</v>
      </c>
      <c r="E41" s="13">
        <f t="shared" si="0"/>
        <v>14.48</v>
      </c>
    </row>
    <row r="42" spans="1:5" ht="15" x14ac:dyDescent="0.25">
      <c r="A42" s="13">
        <v>3087</v>
      </c>
      <c r="B42" s="13" t="s">
        <v>164</v>
      </c>
      <c r="C42" s="13" t="s">
        <v>318</v>
      </c>
      <c r="D42" s="13">
        <v>46.06</v>
      </c>
      <c r="E42" s="13">
        <f t="shared" si="0"/>
        <v>46.06</v>
      </c>
    </row>
    <row r="43" spans="1:5" ht="15" x14ac:dyDescent="0.25">
      <c r="A43" s="13">
        <v>3095</v>
      </c>
      <c r="B43" s="13" t="s">
        <v>141</v>
      </c>
      <c r="C43" s="13" t="s">
        <v>322</v>
      </c>
      <c r="D43" s="13">
        <v>-39.590000000000003</v>
      </c>
      <c r="E43" s="13">
        <f t="shared" si="0"/>
        <v>0</v>
      </c>
    </row>
    <row r="44" spans="1:5" ht="15" x14ac:dyDescent="0.25">
      <c r="A44" s="13">
        <v>3096</v>
      </c>
      <c r="B44" s="13" t="s">
        <v>141</v>
      </c>
      <c r="C44" s="13" t="s">
        <v>323</v>
      </c>
      <c r="D44" s="13">
        <v>-3.08</v>
      </c>
      <c r="E44" s="13">
        <f t="shared" si="0"/>
        <v>0</v>
      </c>
    </row>
    <row r="45" spans="1:5" ht="15" x14ac:dyDescent="0.25">
      <c r="A45" s="13">
        <v>3112</v>
      </c>
      <c r="B45" s="13" t="s">
        <v>199</v>
      </c>
      <c r="C45" s="13" t="s">
        <v>332</v>
      </c>
      <c r="D45" s="13">
        <v>46.45</v>
      </c>
      <c r="E45" s="13">
        <f t="shared" si="0"/>
        <v>46.45</v>
      </c>
    </row>
    <row r="46" spans="1:5" ht="15" x14ac:dyDescent="0.25">
      <c r="A46" s="13">
        <v>1020</v>
      </c>
      <c r="B46" s="13" t="s">
        <v>23</v>
      </c>
      <c r="C46" s="13" t="s">
        <v>24</v>
      </c>
      <c r="D46" s="13">
        <v>-20.9</v>
      </c>
      <c r="E46" s="13">
        <f t="shared" si="0"/>
        <v>0</v>
      </c>
    </row>
    <row r="47" spans="1:5" ht="15" x14ac:dyDescent="0.25">
      <c r="A47" s="13">
        <v>1110</v>
      </c>
      <c r="B47" s="13" t="s">
        <v>75</v>
      </c>
      <c r="C47" s="13" t="s">
        <v>76</v>
      </c>
      <c r="D47" s="13">
        <v>14.12</v>
      </c>
      <c r="E47" s="13">
        <f t="shared" si="0"/>
        <v>14.12</v>
      </c>
    </row>
    <row r="48" spans="1:5" ht="15" x14ac:dyDescent="0.25">
      <c r="A48" s="13">
        <v>1148</v>
      </c>
      <c r="B48" s="13" t="s">
        <v>80</v>
      </c>
      <c r="C48" s="13" t="s">
        <v>101</v>
      </c>
      <c r="D48" s="13">
        <v>25.25</v>
      </c>
      <c r="E48" s="13">
        <f t="shared" si="0"/>
        <v>25.25</v>
      </c>
    </row>
    <row r="49" spans="1:5" ht="15" x14ac:dyDescent="0.25">
      <c r="A49" s="13">
        <v>1200</v>
      </c>
      <c r="B49" s="13" t="s">
        <v>361</v>
      </c>
      <c r="C49" s="13" t="s">
        <v>134</v>
      </c>
      <c r="D49" s="13">
        <v>-24.89</v>
      </c>
      <c r="E49" s="13">
        <f t="shared" si="0"/>
        <v>0</v>
      </c>
    </row>
    <row r="50" spans="1:5" ht="15" x14ac:dyDescent="0.25">
      <c r="A50" s="13">
        <v>1203</v>
      </c>
      <c r="B50" s="13" t="s">
        <v>137</v>
      </c>
      <c r="C50" s="13" t="s">
        <v>138</v>
      </c>
      <c r="D50" s="13">
        <v>-26.61</v>
      </c>
      <c r="E50" s="13">
        <f t="shared" si="0"/>
        <v>0</v>
      </c>
    </row>
    <row r="51" spans="1:5" ht="15" x14ac:dyDescent="0.25">
      <c r="A51" s="13">
        <v>1206</v>
      </c>
      <c r="B51" s="13" t="s">
        <v>141</v>
      </c>
      <c r="C51" s="13" t="s">
        <v>142</v>
      </c>
      <c r="D51" s="13">
        <v>-6.69</v>
      </c>
      <c r="E51" s="13">
        <f t="shared" si="0"/>
        <v>0</v>
      </c>
    </row>
    <row r="52" spans="1:5" ht="15" x14ac:dyDescent="0.25">
      <c r="A52" s="13">
        <v>1229</v>
      </c>
      <c r="B52" s="13" t="s">
        <v>157</v>
      </c>
      <c r="C52" s="13" t="s">
        <v>158</v>
      </c>
      <c r="D52" s="13">
        <v>60.58</v>
      </c>
      <c r="E52" s="13">
        <f t="shared" si="0"/>
        <v>60.58</v>
      </c>
    </row>
    <row r="53" spans="1:5" ht="15" x14ac:dyDescent="0.25">
      <c r="A53" s="13">
        <v>2219</v>
      </c>
      <c r="B53" s="13" t="s">
        <v>194</v>
      </c>
      <c r="C53" s="13" t="s">
        <v>206</v>
      </c>
      <c r="D53" s="13">
        <v>33.840000000000003</v>
      </c>
      <c r="E53" s="13">
        <f t="shared" si="0"/>
        <v>33.840000000000003</v>
      </c>
    </row>
    <row r="54" spans="1:5" ht="15" x14ac:dyDescent="0.25">
      <c r="A54" s="13">
        <v>1234</v>
      </c>
      <c r="B54" s="13" t="s">
        <v>164</v>
      </c>
      <c r="C54" s="13" t="s">
        <v>165</v>
      </c>
      <c r="D54" s="13">
        <v>24.52</v>
      </c>
      <c r="E54" s="13">
        <f t="shared" si="0"/>
        <v>24.52</v>
      </c>
    </row>
    <row r="55" spans="1:5" ht="15" x14ac:dyDescent="0.25">
      <c r="A55" s="13">
        <v>2145</v>
      </c>
      <c r="B55" s="13" t="s">
        <v>80</v>
      </c>
      <c r="C55" s="13" t="s">
        <v>198</v>
      </c>
      <c r="D55" s="13">
        <v>97.83</v>
      </c>
      <c r="E55" s="13">
        <f t="shared" si="0"/>
        <v>97.83</v>
      </c>
    </row>
    <row r="56" spans="1:5" ht="15" x14ac:dyDescent="0.25">
      <c r="A56" s="13">
        <v>2152</v>
      </c>
      <c r="B56" s="13" t="s">
        <v>199</v>
      </c>
      <c r="C56" s="13" t="s">
        <v>200</v>
      </c>
      <c r="D56" s="13">
        <v>67.84</v>
      </c>
      <c r="E56" s="13">
        <f t="shared" si="0"/>
        <v>67.84</v>
      </c>
    </row>
    <row r="57" spans="1:5" ht="15" x14ac:dyDescent="0.25">
      <c r="A57" s="13">
        <v>2209</v>
      </c>
      <c r="B57" s="13" t="s">
        <v>164</v>
      </c>
      <c r="C57" s="13" t="s">
        <v>205</v>
      </c>
      <c r="D57" s="13">
        <v>14.31</v>
      </c>
      <c r="E57" s="13">
        <f t="shared" si="0"/>
        <v>14.31</v>
      </c>
    </row>
    <row r="58" spans="1:5" ht="15" x14ac:dyDescent="0.25">
      <c r="A58" s="13">
        <v>2269</v>
      </c>
      <c r="B58" s="13" t="s">
        <v>109</v>
      </c>
      <c r="C58" s="13" t="s">
        <v>210</v>
      </c>
      <c r="D58" s="13">
        <v>-7.05</v>
      </c>
      <c r="E58" s="13">
        <f t="shared" si="0"/>
        <v>0</v>
      </c>
    </row>
    <row r="59" spans="1:5" ht="15" x14ac:dyDescent="0.25">
      <c r="A59" s="13">
        <v>2342</v>
      </c>
      <c r="B59" s="13" t="s">
        <v>215</v>
      </c>
      <c r="C59" s="13" t="s">
        <v>216</v>
      </c>
      <c r="D59" s="13">
        <v>25.62</v>
      </c>
      <c r="E59" s="13">
        <f t="shared" si="0"/>
        <v>25.62</v>
      </c>
    </row>
    <row r="60" spans="1:5" ht="15" x14ac:dyDescent="0.25">
      <c r="A60" s="13">
        <v>2372</v>
      </c>
      <c r="B60" s="13" t="s">
        <v>217</v>
      </c>
      <c r="C60" s="13" t="s">
        <v>218</v>
      </c>
      <c r="D60" s="13">
        <v>97.47</v>
      </c>
      <c r="E60" s="13">
        <f t="shared" si="0"/>
        <v>97.47</v>
      </c>
    </row>
    <row r="61" spans="1:5" ht="15" x14ac:dyDescent="0.25">
      <c r="A61" s="13">
        <v>2399</v>
      </c>
      <c r="B61" s="13" t="s">
        <v>202</v>
      </c>
      <c r="C61" s="13" t="s">
        <v>220</v>
      </c>
      <c r="D61" s="13">
        <v>-4</v>
      </c>
      <c r="E61" s="13">
        <f t="shared" si="0"/>
        <v>0</v>
      </c>
    </row>
    <row r="62" spans="1:5" ht="15" x14ac:dyDescent="0.25">
      <c r="A62" s="13">
        <v>2429</v>
      </c>
      <c r="B62" s="13" t="s">
        <v>173</v>
      </c>
      <c r="C62" s="13" t="s">
        <v>223</v>
      </c>
      <c r="D62" s="13">
        <v>60.2</v>
      </c>
      <c r="E62" s="13">
        <f t="shared" si="0"/>
        <v>60.2</v>
      </c>
    </row>
    <row r="63" spans="1:5" ht="15" x14ac:dyDescent="0.25">
      <c r="A63" s="13">
        <v>2430</v>
      </c>
      <c r="B63" s="13" t="s">
        <v>224</v>
      </c>
      <c r="C63" s="13" t="s">
        <v>225</v>
      </c>
      <c r="D63" s="13">
        <v>28.77</v>
      </c>
      <c r="E63" s="13">
        <f t="shared" si="0"/>
        <v>28.77</v>
      </c>
    </row>
    <row r="64" spans="1:5" ht="15" x14ac:dyDescent="0.25">
      <c r="A64" s="13">
        <v>2444</v>
      </c>
      <c r="B64" s="13" t="s">
        <v>39</v>
      </c>
      <c r="C64" s="13" t="s">
        <v>226</v>
      </c>
      <c r="D64" s="13">
        <v>-45.57</v>
      </c>
      <c r="E64" s="13">
        <f t="shared" si="0"/>
        <v>0</v>
      </c>
    </row>
    <row r="65" spans="1:5" ht="15" x14ac:dyDescent="0.25">
      <c r="A65" s="13">
        <v>2449</v>
      </c>
      <c r="B65" s="13" t="s">
        <v>232</v>
      </c>
      <c r="C65" s="13" t="s">
        <v>233</v>
      </c>
      <c r="D65" s="13">
        <v>49.35</v>
      </c>
      <c r="E65" s="13">
        <f t="shared" si="0"/>
        <v>49.35</v>
      </c>
    </row>
    <row r="66" spans="1:5" ht="15" x14ac:dyDescent="0.25">
      <c r="A66" s="13">
        <v>2477</v>
      </c>
      <c r="B66" s="13" t="s">
        <v>240</v>
      </c>
      <c r="C66" s="13" t="s">
        <v>241</v>
      </c>
      <c r="D66" s="13">
        <v>78.819999999999993</v>
      </c>
      <c r="E66" s="13">
        <f t="shared" si="0"/>
        <v>78.819999999999993</v>
      </c>
    </row>
    <row r="67" spans="1:5" ht="15" x14ac:dyDescent="0.25">
      <c r="A67" s="13">
        <v>2522</v>
      </c>
      <c r="B67" s="13" t="s">
        <v>243</v>
      </c>
      <c r="C67" s="13" t="s">
        <v>244</v>
      </c>
      <c r="D67" s="13">
        <v>-4.01</v>
      </c>
      <c r="E67" s="13">
        <f t="shared" ref="E67:E130" si="1">IF(D67&lt;0,0,D67)</f>
        <v>0</v>
      </c>
    </row>
    <row r="68" spans="1:5" ht="15" x14ac:dyDescent="0.25">
      <c r="A68" s="13">
        <v>2532</v>
      </c>
      <c r="B68" s="13" t="s">
        <v>362</v>
      </c>
      <c r="C68" s="13" t="s">
        <v>248</v>
      </c>
      <c r="D68" s="13">
        <v>90.11</v>
      </c>
      <c r="E68" s="13">
        <f t="shared" si="1"/>
        <v>90.11</v>
      </c>
    </row>
    <row r="69" spans="1:5" ht="15" x14ac:dyDescent="0.25">
      <c r="A69" s="13">
        <v>2539</v>
      </c>
      <c r="B69" s="13" t="s">
        <v>52</v>
      </c>
      <c r="C69" s="13" t="s">
        <v>251</v>
      </c>
      <c r="D69" s="13">
        <v>24.51</v>
      </c>
      <c r="E69" s="13">
        <f t="shared" si="1"/>
        <v>24.51</v>
      </c>
    </row>
    <row r="70" spans="1:5" ht="15" x14ac:dyDescent="0.25">
      <c r="A70" s="13">
        <v>2541</v>
      </c>
      <c r="B70" s="13" t="s">
        <v>52</v>
      </c>
      <c r="C70" s="13" t="s">
        <v>252</v>
      </c>
      <c r="D70" s="13">
        <v>56.42</v>
      </c>
      <c r="E70" s="13">
        <f t="shared" si="1"/>
        <v>56.42</v>
      </c>
    </row>
    <row r="71" spans="1:5" ht="15" x14ac:dyDescent="0.25">
      <c r="A71" s="13">
        <v>2545</v>
      </c>
      <c r="B71" s="13" t="s">
        <v>89</v>
      </c>
      <c r="C71" s="13" t="s">
        <v>253</v>
      </c>
      <c r="D71" s="13">
        <v>26.2</v>
      </c>
      <c r="E71" s="13">
        <f t="shared" si="1"/>
        <v>26.2</v>
      </c>
    </row>
    <row r="72" spans="1:5" ht="15" x14ac:dyDescent="0.25">
      <c r="A72" s="13">
        <v>2564</v>
      </c>
      <c r="B72" s="13" t="s">
        <v>23</v>
      </c>
      <c r="C72" s="13" t="s">
        <v>261</v>
      </c>
      <c r="D72" s="13">
        <v>14.63</v>
      </c>
      <c r="E72" s="13">
        <f t="shared" si="1"/>
        <v>14.63</v>
      </c>
    </row>
    <row r="73" spans="1:5" ht="15" x14ac:dyDescent="0.25">
      <c r="A73" s="13">
        <v>2567</v>
      </c>
      <c r="B73" s="13" t="s">
        <v>151</v>
      </c>
      <c r="C73" s="13" t="s">
        <v>262</v>
      </c>
      <c r="D73" s="13">
        <v>-21.9</v>
      </c>
      <c r="E73" s="13">
        <f t="shared" si="1"/>
        <v>0</v>
      </c>
    </row>
    <row r="74" spans="1:5" ht="15" x14ac:dyDescent="0.25">
      <c r="A74" s="13">
        <v>2570</v>
      </c>
      <c r="B74" s="13" t="s">
        <v>23</v>
      </c>
      <c r="C74" s="13" t="s">
        <v>262</v>
      </c>
      <c r="D74" s="13">
        <v>-48.64</v>
      </c>
      <c r="E74" s="13">
        <f t="shared" si="1"/>
        <v>0</v>
      </c>
    </row>
    <row r="75" spans="1:5" ht="15" x14ac:dyDescent="0.25">
      <c r="A75" s="13">
        <v>2604</v>
      </c>
      <c r="B75" s="13" t="s">
        <v>267</v>
      </c>
      <c r="C75" s="13" t="s">
        <v>268</v>
      </c>
      <c r="D75" s="13">
        <v>56.95</v>
      </c>
      <c r="E75" s="13">
        <f t="shared" si="1"/>
        <v>56.95</v>
      </c>
    </row>
    <row r="76" spans="1:5" ht="15" x14ac:dyDescent="0.25">
      <c r="A76" s="13">
        <v>2605</v>
      </c>
      <c r="B76" s="13" t="s">
        <v>159</v>
      </c>
      <c r="C76" s="13" t="s">
        <v>269</v>
      </c>
      <c r="D76" s="13">
        <v>-9.7200000000000006</v>
      </c>
      <c r="E76" s="13">
        <f t="shared" si="1"/>
        <v>0</v>
      </c>
    </row>
    <row r="77" spans="1:5" ht="15" x14ac:dyDescent="0.25">
      <c r="A77" s="13">
        <v>2608</v>
      </c>
      <c r="B77" s="13" t="s">
        <v>39</v>
      </c>
      <c r="C77" s="13" t="s">
        <v>270</v>
      </c>
      <c r="D77" s="13">
        <v>30.37</v>
      </c>
      <c r="E77" s="13">
        <f t="shared" si="1"/>
        <v>30.37</v>
      </c>
    </row>
    <row r="78" spans="1:5" ht="15" x14ac:dyDescent="0.25">
      <c r="A78" s="13">
        <v>2621</v>
      </c>
      <c r="B78" s="13" t="s">
        <v>23</v>
      </c>
      <c r="C78" s="13" t="s">
        <v>271</v>
      </c>
      <c r="D78" s="13">
        <v>64.84</v>
      </c>
      <c r="E78" s="13">
        <f t="shared" si="1"/>
        <v>64.84</v>
      </c>
    </row>
    <row r="79" spans="1:5" ht="15" x14ac:dyDescent="0.25">
      <c r="A79" s="13">
        <v>2644</v>
      </c>
      <c r="B79" s="13" t="s">
        <v>171</v>
      </c>
      <c r="C79" s="13" t="s">
        <v>273</v>
      </c>
      <c r="D79" s="13">
        <v>1.43</v>
      </c>
      <c r="E79" s="13">
        <f t="shared" si="1"/>
        <v>1.43</v>
      </c>
    </row>
    <row r="80" spans="1:5" ht="15" x14ac:dyDescent="0.25">
      <c r="A80" s="13">
        <v>2688</v>
      </c>
      <c r="B80" s="13" t="s">
        <v>60</v>
      </c>
      <c r="C80" s="13" t="s">
        <v>277</v>
      </c>
      <c r="D80" s="13">
        <v>-43.08</v>
      </c>
      <c r="E80" s="13">
        <f t="shared" si="1"/>
        <v>0</v>
      </c>
    </row>
    <row r="81" spans="1:5" ht="15" x14ac:dyDescent="0.25">
      <c r="A81" s="13">
        <v>2767</v>
      </c>
      <c r="B81" s="13" t="s">
        <v>23</v>
      </c>
      <c r="C81" s="13" t="s">
        <v>285</v>
      </c>
      <c r="D81" s="13">
        <v>99.82</v>
      </c>
      <c r="E81" s="13">
        <f t="shared" si="1"/>
        <v>99.82</v>
      </c>
    </row>
    <row r="82" spans="1:5" ht="15" x14ac:dyDescent="0.25">
      <c r="A82" s="13">
        <v>2791</v>
      </c>
      <c r="B82" s="13" t="s">
        <v>288</v>
      </c>
      <c r="C82" s="13" t="s">
        <v>289</v>
      </c>
      <c r="D82" s="13">
        <v>86.89</v>
      </c>
      <c r="E82" s="13">
        <f t="shared" si="1"/>
        <v>86.89</v>
      </c>
    </row>
    <row r="83" spans="1:5" ht="15" x14ac:dyDescent="0.25">
      <c r="A83" s="13">
        <v>2874</v>
      </c>
      <c r="B83" s="13" t="s">
        <v>23</v>
      </c>
      <c r="C83" s="13" t="s">
        <v>291</v>
      </c>
      <c r="D83" s="13">
        <v>66.11</v>
      </c>
      <c r="E83" s="13">
        <f t="shared" si="1"/>
        <v>66.11</v>
      </c>
    </row>
    <row r="84" spans="1:5" ht="15" x14ac:dyDescent="0.25">
      <c r="A84" s="13">
        <v>3071</v>
      </c>
      <c r="B84" s="13" t="s">
        <v>23</v>
      </c>
      <c r="C84" s="13" t="s">
        <v>309</v>
      </c>
      <c r="D84" s="13">
        <v>23.48</v>
      </c>
      <c r="E84" s="13">
        <f t="shared" si="1"/>
        <v>23.48</v>
      </c>
    </row>
    <row r="85" spans="1:5" ht="15" x14ac:dyDescent="0.25">
      <c r="A85" s="13">
        <v>3075</v>
      </c>
      <c r="B85" s="13" t="s">
        <v>194</v>
      </c>
      <c r="C85" s="13" t="s">
        <v>313</v>
      </c>
      <c r="D85" s="13">
        <v>45.67</v>
      </c>
      <c r="E85" s="13">
        <f t="shared" si="1"/>
        <v>45.67</v>
      </c>
    </row>
    <row r="86" spans="1:5" ht="15" x14ac:dyDescent="0.25">
      <c r="A86" s="13">
        <v>3078</v>
      </c>
      <c r="B86" s="13" t="s">
        <v>171</v>
      </c>
      <c r="C86" s="13" t="s">
        <v>315</v>
      </c>
      <c r="D86" s="13">
        <v>24.25</v>
      </c>
      <c r="E86" s="13">
        <f t="shared" si="1"/>
        <v>24.25</v>
      </c>
    </row>
    <row r="87" spans="1:5" ht="15" x14ac:dyDescent="0.25">
      <c r="A87" s="13">
        <v>3079</v>
      </c>
      <c r="B87" s="13" t="s">
        <v>52</v>
      </c>
      <c r="C87" s="13" t="s">
        <v>315</v>
      </c>
      <c r="D87" s="13">
        <v>-40.9</v>
      </c>
      <c r="E87" s="13">
        <f t="shared" si="1"/>
        <v>0</v>
      </c>
    </row>
    <row r="88" spans="1:5" ht="15" x14ac:dyDescent="0.25">
      <c r="A88" s="13">
        <v>3083</v>
      </c>
      <c r="B88" s="13" t="s">
        <v>52</v>
      </c>
      <c r="C88" s="13" t="s">
        <v>316</v>
      </c>
      <c r="D88" s="13">
        <v>97.49</v>
      </c>
      <c r="E88" s="13">
        <f t="shared" si="1"/>
        <v>97.49</v>
      </c>
    </row>
    <row r="89" spans="1:5" ht="15" x14ac:dyDescent="0.25">
      <c r="A89" s="13">
        <v>3092</v>
      </c>
      <c r="B89" s="13" t="s">
        <v>151</v>
      </c>
      <c r="C89" s="13" t="s">
        <v>321</v>
      </c>
      <c r="D89" s="13">
        <v>87.2</v>
      </c>
      <c r="E89" s="13">
        <f t="shared" si="1"/>
        <v>87.2</v>
      </c>
    </row>
    <row r="90" spans="1:5" ht="15" x14ac:dyDescent="0.25">
      <c r="A90" s="13">
        <v>3106</v>
      </c>
      <c r="B90" s="13" t="s">
        <v>75</v>
      </c>
      <c r="C90" s="13" t="s">
        <v>329</v>
      </c>
      <c r="D90" s="13">
        <v>71.61</v>
      </c>
      <c r="E90" s="13">
        <f t="shared" si="1"/>
        <v>71.61</v>
      </c>
    </row>
    <row r="91" spans="1:5" ht="15" x14ac:dyDescent="0.25">
      <c r="A91" s="13">
        <v>3120</v>
      </c>
      <c r="B91" s="13" t="s">
        <v>199</v>
      </c>
      <c r="C91" s="13" t="s">
        <v>339</v>
      </c>
      <c r="D91" s="13">
        <v>-14.53</v>
      </c>
      <c r="E91" s="13">
        <f t="shared" si="1"/>
        <v>0</v>
      </c>
    </row>
    <row r="92" spans="1:5" ht="15" x14ac:dyDescent="0.25">
      <c r="A92" s="13">
        <v>3125</v>
      </c>
      <c r="B92" s="13" t="s">
        <v>151</v>
      </c>
      <c r="C92" s="13" t="s">
        <v>343</v>
      </c>
      <c r="D92" s="13">
        <v>34.54</v>
      </c>
      <c r="E92" s="13">
        <f t="shared" si="1"/>
        <v>34.54</v>
      </c>
    </row>
    <row r="93" spans="1:5" ht="15" x14ac:dyDescent="0.25">
      <c r="A93" s="13">
        <v>1121</v>
      </c>
      <c r="B93" s="13" t="s">
        <v>80</v>
      </c>
      <c r="C93" s="13" t="s">
        <v>81</v>
      </c>
      <c r="D93" s="13">
        <v>61.58</v>
      </c>
      <c r="E93" s="13">
        <f t="shared" si="1"/>
        <v>61.58</v>
      </c>
    </row>
    <row r="94" spans="1:5" ht="15" x14ac:dyDescent="0.25">
      <c r="A94" s="13">
        <v>1127</v>
      </c>
      <c r="B94" s="13" t="s">
        <v>87</v>
      </c>
      <c r="C94" s="13" t="s">
        <v>88</v>
      </c>
      <c r="D94" s="13">
        <v>-38.590000000000003</v>
      </c>
      <c r="E94" s="13">
        <f t="shared" si="1"/>
        <v>0</v>
      </c>
    </row>
    <row r="95" spans="1:5" ht="15" x14ac:dyDescent="0.25">
      <c r="A95" s="13">
        <v>1162</v>
      </c>
      <c r="B95" s="13" t="s">
        <v>363</v>
      </c>
      <c r="C95" s="13" t="s">
        <v>110</v>
      </c>
      <c r="D95" s="13">
        <v>68.11</v>
      </c>
      <c r="E95" s="13">
        <f t="shared" si="1"/>
        <v>68.11</v>
      </c>
    </row>
    <row r="96" spans="1:5" ht="15" x14ac:dyDescent="0.25">
      <c r="A96" s="13">
        <v>1223</v>
      </c>
      <c r="B96" s="13" t="s">
        <v>151</v>
      </c>
      <c r="C96" s="13" t="s">
        <v>152</v>
      </c>
      <c r="D96" s="13">
        <v>98.36</v>
      </c>
      <c r="E96" s="13">
        <f t="shared" si="1"/>
        <v>98.36</v>
      </c>
    </row>
    <row r="97" spans="1:5" ht="15" x14ac:dyDescent="0.25">
      <c r="A97" s="13">
        <v>3054</v>
      </c>
      <c r="B97" s="13" t="s">
        <v>52</v>
      </c>
      <c r="C97" s="13" t="s">
        <v>300</v>
      </c>
      <c r="D97" s="13">
        <v>74.77</v>
      </c>
      <c r="E97" s="13">
        <f t="shared" si="1"/>
        <v>74.77</v>
      </c>
    </row>
    <row r="98" spans="1:5" ht="15" x14ac:dyDescent="0.25">
      <c r="A98" s="13">
        <v>2004</v>
      </c>
      <c r="B98" s="13" t="s">
        <v>173</v>
      </c>
      <c r="C98" s="13" t="s">
        <v>174</v>
      </c>
      <c r="D98" s="13">
        <v>-4.75</v>
      </c>
      <c r="E98" s="13">
        <f t="shared" si="1"/>
        <v>0</v>
      </c>
    </row>
    <row r="99" spans="1:5" ht="15" x14ac:dyDescent="0.25">
      <c r="A99" s="13">
        <v>2017</v>
      </c>
      <c r="B99" s="13" t="s">
        <v>178</v>
      </c>
      <c r="C99" s="13" t="s">
        <v>179</v>
      </c>
      <c r="D99" s="13">
        <v>-45.74</v>
      </c>
      <c r="E99" s="13">
        <f t="shared" si="1"/>
        <v>0</v>
      </c>
    </row>
    <row r="100" spans="1:5" ht="15" x14ac:dyDescent="0.25">
      <c r="A100" s="13">
        <v>2024</v>
      </c>
      <c r="B100" s="13" t="s">
        <v>157</v>
      </c>
      <c r="C100" s="13" t="s">
        <v>181</v>
      </c>
      <c r="D100" s="13">
        <v>40.4</v>
      </c>
      <c r="E100" s="13">
        <f t="shared" si="1"/>
        <v>40.4</v>
      </c>
    </row>
    <row r="101" spans="1:5" ht="15" x14ac:dyDescent="0.25">
      <c r="A101" s="13">
        <v>2114</v>
      </c>
      <c r="B101" s="13" t="s">
        <v>52</v>
      </c>
      <c r="C101" s="13" t="s">
        <v>192</v>
      </c>
      <c r="D101" s="13">
        <v>35.42</v>
      </c>
      <c r="E101" s="13">
        <f t="shared" si="1"/>
        <v>35.42</v>
      </c>
    </row>
    <row r="102" spans="1:5" ht="15" x14ac:dyDescent="0.25">
      <c r="A102" s="13">
        <v>2115</v>
      </c>
      <c r="B102" s="13" t="s">
        <v>141</v>
      </c>
      <c r="C102" s="13" t="s">
        <v>193</v>
      </c>
      <c r="D102" s="13">
        <v>34.86</v>
      </c>
      <c r="E102" s="13">
        <f t="shared" si="1"/>
        <v>34.86</v>
      </c>
    </row>
    <row r="103" spans="1:5" ht="15" x14ac:dyDescent="0.25">
      <c r="A103" s="13">
        <v>2117</v>
      </c>
      <c r="B103" s="13" t="s">
        <v>194</v>
      </c>
      <c r="C103" s="13" t="s">
        <v>195</v>
      </c>
      <c r="D103" s="13">
        <v>100.33</v>
      </c>
      <c r="E103" s="13">
        <f t="shared" si="1"/>
        <v>100.33</v>
      </c>
    </row>
    <row r="104" spans="1:5" ht="15" x14ac:dyDescent="0.25">
      <c r="A104" s="13">
        <v>2123</v>
      </c>
      <c r="B104" s="13" t="s">
        <v>89</v>
      </c>
      <c r="C104" s="13" t="s">
        <v>197</v>
      </c>
      <c r="D104" s="13">
        <v>19.72</v>
      </c>
      <c r="E104" s="13">
        <f t="shared" si="1"/>
        <v>19.72</v>
      </c>
    </row>
    <row r="105" spans="1:5" ht="15" x14ac:dyDescent="0.25">
      <c r="A105" s="13">
        <v>2197</v>
      </c>
      <c r="B105" s="13" t="s">
        <v>23</v>
      </c>
      <c r="C105" s="13" t="s">
        <v>201</v>
      </c>
      <c r="D105" s="13">
        <v>6.4</v>
      </c>
      <c r="E105" s="13">
        <f t="shared" si="1"/>
        <v>6.4</v>
      </c>
    </row>
    <row r="106" spans="1:5" ht="15" x14ac:dyDescent="0.25">
      <c r="A106" s="13">
        <v>2203</v>
      </c>
      <c r="B106" s="13" t="s">
        <v>202</v>
      </c>
      <c r="C106" s="13" t="s">
        <v>203</v>
      </c>
      <c r="D106" s="13">
        <v>87.17</v>
      </c>
      <c r="E106" s="13">
        <f t="shared" si="1"/>
        <v>87.17</v>
      </c>
    </row>
    <row r="107" spans="1:5" ht="15" x14ac:dyDescent="0.25">
      <c r="A107" s="13">
        <v>2389</v>
      </c>
      <c r="B107" s="13" t="s">
        <v>141</v>
      </c>
      <c r="C107" s="13" t="s">
        <v>219</v>
      </c>
      <c r="D107" s="13">
        <v>4.75</v>
      </c>
      <c r="E107" s="13">
        <f t="shared" si="1"/>
        <v>4.75</v>
      </c>
    </row>
    <row r="108" spans="1:5" ht="15" x14ac:dyDescent="0.25">
      <c r="A108" s="13">
        <v>2452</v>
      </c>
      <c r="B108" s="13" t="s">
        <v>234</v>
      </c>
      <c r="C108" s="13" t="s">
        <v>235</v>
      </c>
      <c r="D108" s="13">
        <v>36.53</v>
      </c>
      <c r="E108" s="13">
        <f t="shared" si="1"/>
        <v>36.53</v>
      </c>
    </row>
    <row r="109" spans="1:5" ht="15" x14ac:dyDescent="0.25">
      <c r="A109" s="13">
        <v>2462</v>
      </c>
      <c r="B109" s="13" t="s">
        <v>23</v>
      </c>
      <c r="C109" s="13" t="s">
        <v>239</v>
      </c>
      <c r="D109" s="13">
        <v>67.34</v>
      </c>
      <c r="E109" s="13">
        <f t="shared" si="1"/>
        <v>67.34</v>
      </c>
    </row>
    <row r="110" spans="1:5" ht="15" x14ac:dyDescent="0.25">
      <c r="A110" s="13">
        <v>2492</v>
      </c>
      <c r="B110" s="13" t="s">
        <v>60</v>
      </c>
      <c r="C110" s="13" t="s">
        <v>241</v>
      </c>
      <c r="D110" s="13">
        <v>-42.6</v>
      </c>
      <c r="E110" s="13">
        <f t="shared" si="1"/>
        <v>0</v>
      </c>
    </row>
    <row r="111" spans="1:5" ht="15" x14ac:dyDescent="0.25">
      <c r="A111" s="13">
        <v>2506</v>
      </c>
      <c r="B111" s="13" t="s">
        <v>52</v>
      </c>
      <c r="C111" s="13" t="s">
        <v>242</v>
      </c>
      <c r="D111" s="13">
        <v>57.58</v>
      </c>
      <c r="E111" s="13">
        <f t="shared" si="1"/>
        <v>57.58</v>
      </c>
    </row>
    <row r="112" spans="1:5" ht="15" x14ac:dyDescent="0.25">
      <c r="A112" s="13">
        <v>2528</v>
      </c>
      <c r="B112" s="13" t="s">
        <v>58</v>
      </c>
      <c r="C112" s="13" t="s">
        <v>245</v>
      </c>
      <c r="D112" s="13">
        <v>-33.200000000000003</v>
      </c>
      <c r="E112" s="13">
        <f t="shared" si="1"/>
        <v>0</v>
      </c>
    </row>
    <row r="113" spans="1:5" ht="15" x14ac:dyDescent="0.25">
      <c r="A113" s="13">
        <v>2535</v>
      </c>
      <c r="B113" s="13" t="s">
        <v>249</v>
      </c>
      <c r="C113" s="13" t="s">
        <v>250</v>
      </c>
      <c r="D113" s="13">
        <v>28.14</v>
      </c>
      <c r="E113" s="13">
        <f t="shared" si="1"/>
        <v>28.14</v>
      </c>
    </row>
    <row r="114" spans="1:5" ht="15" x14ac:dyDescent="0.25">
      <c r="A114" s="13">
        <v>2735</v>
      </c>
      <c r="B114" s="13" t="s">
        <v>199</v>
      </c>
      <c r="C114" s="13" t="s">
        <v>283</v>
      </c>
      <c r="D114" s="13">
        <v>61.49</v>
      </c>
      <c r="E114" s="13">
        <f t="shared" si="1"/>
        <v>61.49</v>
      </c>
    </row>
    <row r="115" spans="1:5" ht="15" x14ac:dyDescent="0.25">
      <c r="A115" s="13">
        <v>2969</v>
      </c>
      <c r="B115" s="13" t="s">
        <v>52</v>
      </c>
      <c r="C115" s="13" t="s">
        <v>292</v>
      </c>
      <c r="D115" s="13">
        <v>15.83</v>
      </c>
      <c r="E115" s="13">
        <f t="shared" si="1"/>
        <v>15.83</v>
      </c>
    </row>
    <row r="116" spans="1:5" ht="15" x14ac:dyDescent="0.25">
      <c r="A116" s="13">
        <v>2990</v>
      </c>
      <c r="B116" s="13" t="s">
        <v>52</v>
      </c>
      <c r="C116" s="13" t="s">
        <v>293</v>
      </c>
      <c r="D116" s="13">
        <v>88.86</v>
      </c>
      <c r="E116" s="13">
        <f t="shared" si="1"/>
        <v>88.86</v>
      </c>
    </row>
    <row r="117" spans="1:5" ht="15" x14ac:dyDescent="0.25">
      <c r="A117" s="13">
        <v>3037</v>
      </c>
      <c r="B117" s="13" t="s">
        <v>254</v>
      </c>
      <c r="C117" s="13" t="s">
        <v>294</v>
      </c>
      <c r="D117" s="13">
        <v>70.790000000000006</v>
      </c>
      <c r="E117" s="13">
        <f t="shared" si="1"/>
        <v>70.790000000000006</v>
      </c>
    </row>
    <row r="118" spans="1:5" ht="15" x14ac:dyDescent="0.25">
      <c r="A118" s="13">
        <v>3041</v>
      </c>
      <c r="B118" s="13" t="s">
        <v>164</v>
      </c>
      <c r="C118" s="13" t="s">
        <v>295</v>
      </c>
      <c r="D118" s="13">
        <v>56.73</v>
      </c>
      <c r="E118" s="13">
        <f t="shared" si="1"/>
        <v>56.73</v>
      </c>
    </row>
    <row r="119" spans="1:5" ht="15" x14ac:dyDescent="0.25">
      <c r="A119" s="13">
        <v>3044</v>
      </c>
      <c r="B119" s="13" t="s">
        <v>296</v>
      </c>
      <c r="C119" s="13" t="s">
        <v>297</v>
      </c>
      <c r="D119" s="13">
        <v>-14.97</v>
      </c>
      <c r="E119" s="13">
        <f t="shared" si="1"/>
        <v>0</v>
      </c>
    </row>
    <row r="120" spans="1:5" ht="15" x14ac:dyDescent="0.25">
      <c r="A120" s="13">
        <v>3052</v>
      </c>
      <c r="B120" s="13" t="s">
        <v>23</v>
      </c>
      <c r="C120" s="13" t="s">
        <v>298</v>
      </c>
      <c r="D120" s="13">
        <v>100.32</v>
      </c>
      <c r="E120" s="13">
        <f t="shared" si="1"/>
        <v>100.32</v>
      </c>
    </row>
    <row r="121" spans="1:5" ht="15" x14ac:dyDescent="0.25">
      <c r="A121" s="13">
        <v>3053</v>
      </c>
      <c r="B121" s="13" t="s">
        <v>141</v>
      </c>
      <c r="C121" s="13" t="s">
        <v>299</v>
      </c>
      <c r="D121" s="13">
        <v>88.08</v>
      </c>
      <c r="E121" s="13">
        <f t="shared" si="1"/>
        <v>88.08</v>
      </c>
    </row>
    <row r="122" spans="1:5" ht="15" x14ac:dyDescent="0.25">
      <c r="A122" s="13">
        <v>3056</v>
      </c>
      <c r="B122" s="13" t="s">
        <v>23</v>
      </c>
      <c r="C122" s="13" t="s">
        <v>302</v>
      </c>
      <c r="D122" s="13">
        <v>33.14</v>
      </c>
      <c r="E122" s="13">
        <f t="shared" si="1"/>
        <v>33.14</v>
      </c>
    </row>
    <row r="123" spans="1:5" ht="15" x14ac:dyDescent="0.25">
      <c r="A123" s="13">
        <v>3057</v>
      </c>
      <c r="B123" s="13" t="s">
        <v>151</v>
      </c>
      <c r="C123" s="13" t="s">
        <v>303</v>
      </c>
      <c r="D123" s="13">
        <v>26.96</v>
      </c>
      <c r="E123" s="13">
        <f t="shared" si="1"/>
        <v>26.96</v>
      </c>
    </row>
    <row r="124" spans="1:5" ht="15" x14ac:dyDescent="0.25">
      <c r="A124" s="13">
        <v>3063</v>
      </c>
      <c r="B124" s="13" t="s">
        <v>232</v>
      </c>
      <c r="C124" s="13" t="s">
        <v>304</v>
      </c>
      <c r="D124" s="13">
        <v>30.35</v>
      </c>
      <c r="E124" s="13">
        <f t="shared" si="1"/>
        <v>30.35</v>
      </c>
    </row>
    <row r="125" spans="1:5" ht="15" x14ac:dyDescent="0.25">
      <c r="A125" s="13">
        <v>3064</v>
      </c>
      <c r="B125" s="13" t="s">
        <v>39</v>
      </c>
      <c r="C125" s="13" t="s">
        <v>305</v>
      </c>
      <c r="D125" s="13">
        <v>81.489999999999995</v>
      </c>
      <c r="E125" s="13">
        <f t="shared" si="1"/>
        <v>81.489999999999995</v>
      </c>
    </row>
    <row r="126" spans="1:5" ht="15" x14ac:dyDescent="0.25">
      <c r="A126" s="13">
        <v>3065</v>
      </c>
      <c r="B126" s="13" t="s">
        <v>171</v>
      </c>
      <c r="C126" s="13" t="s">
        <v>306</v>
      </c>
      <c r="D126" s="13">
        <v>28.24</v>
      </c>
      <c r="E126" s="13">
        <f t="shared" si="1"/>
        <v>28.24</v>
      </c>
    </row>
    <row r="127" spans="1:5" ht="15" x14ac:dyDescent="0.25">
      <c r="A127" s="13">
        <v>3068</v>
      </c>
      <c r="B127" s="13" t="s">
        <v>55</v>
      </c>
      <c r="C127" s="13" t="s">
        <v>308</v>
      </c>
      <c r="D127" s="13">
        <v>26.39</v>
      </c>
      <c r="E127" s="13">
        <f t="shared" si="1"/>
        <v>26.39</v>
      </c>
    </row>
    <row r="128" spans="1:5" ht="15" x14ac:dyDescent="0.25">
      <c r="A128" s="13">
        <v>3084</v>
      </c>
      <c r="B128" s="13" t="s">
        <v>89</v>
      </c>
      <c r="C128" s="13" t="s">
        <v>317</v>
      </c>
      <c r="D128" s="13">
        <v>-20.25</v>
      </c>
      <c r="E128" s="13">
        <f t="shared" si="1"/>
        <v>0</v>
      </c>
    </row>
    <row r="129" spans="1:5" ht="15" x14ac:dyDescent="0.25">
      <c r="A129" s="13">
        <v>3085</v>
      </c>
      <c r="B129" s="13" t="s">
        <v>52</v>
      </c>
      <c r="C129" s="13" t="s">
        <v>318</v>
      </c>
      <c r="D129" s="13">
        <v>-37.270000000000003</v>
      </c>
      <c r="E129" s="13">
        <f t="shared" si="1"/>
        <v>0</v>
      </c>
    </row>
    <row r="130" spans="1:5" ht="15" x14ac:dyDescent="0.25">
      <c r="A130" s="13">
        <v>3099</v>
      </c>
      <c r="B130" s="13" t="s">
        <v>324</v>
      </c>
      <c r="C130" s="13" t="s">
        <v>323</v>
      </c>
      <c r="D130" s="13">
        <v>97.53</v>
      </c>
      <c r="E130" s="13">
        <f t="shared" si="1"/>
        <v>97.53</v>
      </c>
    </row>
    <row r="131" spans="1:5" ht="15" x14ac:dyDescent="0.25">
      <c r="A131" s="13">
        <v>3100</v>
      </c>
      <c r="B131" s="13" t="s">
        <v>23</v>
      </c>
      <c r="C131" s="13" t="s">
        <v>325</v>
      </c>
      <c r="D131" s="13">
        <v>-38.68</v>
      </c>
      <c r="E131" s="13">
        <f t="shared" ref="E131:E194" si="2">IF(D131&lt;0,0,D131)</f>
        <v>0</v>
      </c>
    </row>
    <row r="132" spans="1:5" ht="15" x14ac:dyDescent="0.25">
      <c r="A132" s="13">
        <v>3108</v>
      </c>
      <c r="B132" s="13" t="s">
        <v>141</v>
      </c>
      <c r="C132" s="13" t="s">
        <v>329</v>
      </c>
      <c r="D132" s="13">
        <v>-1.37</v>
      </c>
      <c r="E132" s="13">
        <f t="shared" si="2"/>
        <v>0</v>
      </c>
    </row>
    <row r="133" spans="1:5" ht="15" x14ac:dyDescent="0.25">
      <c r="A133" s="13">
        <v>3113</v>
      </c>
      <c r="B133" s="13" t="s">
        <v>236</v>
      </c>
      <c r="C133" s="13" t="s">
        <v>334</v>
      </c>
      <c r="D133" s="13">
        <v>65.599999999999994</v>
      </c>
      <c r="E133" s="13">
        <f t="shared" si="2"/>
        <v>65.599999999999994</v>
      </c>
    </row>
    <row r="134" spans="1:5" ht="15" x14ac:dyDescent="0.25">
      <c r="A134" s="13">
        <v>3121</v>
      </c>
      <c r="B134" s="13" t="s">
        <v>256</v>
      </c>
      <c r="C134" s="13" t="s">
        <v>340</v>
      </c>
      <c r="D134" s="13">
        <v>16.73</v>
      </c>
      <c r="E134" s="13">
        <f t="shared" si="2"/>
        <v>16.73</v>
      </c>
    </row>
    <row r="135" spans="1:5" ht="15" x14ac:dyDescent="0.25">
      <c r="A135" s="13">
        <v>3126</v>
      </c>
      <c r="B135" s="13" t="s">
        <v>52</v>
      </c>
      <c r="C135" s="13" t="s">
        <v>344</v>
      </c>
      <c r="D135" s="13">
        <v>49.36</v>
      </c>
      <c r="E135" s="13">
        <f t="shared" si="2"/>
        <v>49.36</v>
      </c>
    </row>
    <row r="136" spans="1:5" ht="15" x14ac:dyDescent="0.25">
      <c r="A136" s="13">
        <v>3132</v>
      </c>
      <c r="B136" s="13" t="s">
        <v>23</v>
      </c>
      <c r="C136" s="13" t="s">
        <v>350</v>
      </c>
      <c r="D136" s="13">
        <v>84.47</v>
      </c>
      <c r="E136" s="13">
        <f t="shared" si="2"/>
        <v>84.47</v>
      </c>
    </row>
    <row r="137" spans="1:5" ht="15" x14ac:dyDescent="0.25">
      <c r="A137" s="13">
        <v>3133</v>
      </c>
      <c r="B137" s="13" t="s">
        <v>171</v>
      </c>
      <c r="C137" s="13" t="s">
        <v>351</v>
      </c>
      <c r="D137" s="13">
        <v>-28.59</v>
      </c>
      <c r="E137" s="13">
        <f t="shared" si="2"/>
        <v>0</v>
      </c>
    </row>
    <row r="138" spans="1:5" ht="15" x14ac:dyDescent="0.25">
      <c r="A138" s="13">
        <v>2094</v>
      </c>
      <c r="B138" s="13" t="s">
        <v>171</v>
      </c>
      <c r="C138" s="13" t="s">
        <v>188</v>
      </c>
      <c r="D138" s="13">
        <v>-9.65</v>
      </c>
      <c r="E138" s="13">
        <f t="shared" si="2"/>
        <v>0</v>
      </c>
    </row>
    <row r="139" spans="1:5" ht="15" x14ac:dyDescent="0.25">
      <c r="A139" s="13">
        <v>2271</v>
      </c>
      <c r="B139" s="13" t="s">
        <v>211</v>
      </c>
      <c r="C139" s="13" t="s">
        <v>212</v>
      </c>
      <c r="D139" s="13">
        <v>12.83</v>
      </c>
      <c r="E139" s="13">
        <f t="shared" si="2"/>
        <v>12.83</v>
      </c>
    </row>
    <row r="140" spans="1:5" ht="15" x14ac:dyDescent="0.25">
      <c r="A140" s="13">
        <v>2675</v>
      </c>
      <c r="B140" s="13" t="s">
        <v>52</v>
      </c>
      <c r="C140" s="13" t="s">
        <v>274</v>
      </c>
      <c r="D140" s="13">
        <v>35.909999999999997</v>
      </c>
      <c r="E140" s="13">
        <f t="shared" si="2"/>
        <v>35.909999999999997</v>
      </c>
    </row>
    <row r="141" spans="1:5" ht="15" x14ac:dyDescent="0.25">
      <c r="A141" s="13">
        <v>2848</v>
      </c>
      <c r="B141" s="13" t="s">
        <v>23</v>
      </c>
      <c r="C141" s="13" t="s">
        <v>290</v>
      </c>
      <c r="D141" s="13">
        <v>41</v>
      </c>
      <c r="E141" s="13">
        <f t="shared" si="2"/>
        <v>41</v>
      </c>
    </row>
    <row r="142" spans="1:5" ht="15" x14ac:dyDescent="0.25">
      <c r="A142" s="13">
        <v>3076</v>
      </c>
      <c r="B142" s="13" t="s">
        <v>194</v>
      </c>
      <c r="C142" s="13" t="s">
        <v>314</v>
      </c>
      <c r="D142" s="13">
        <v>-23.47</v>
      </c>
      <c r="E142" s="13">
        <f t="shared" si="2"/>
        <v>0</v>
      </c>
    </row>
    <row r="143" spans="1:5" ht="15" x14ac:dyDescent="0.25">
      <c r="A143" s="13">
        <v>1097</v>
      </c>
      <c r="B143" s="13" t="s">
        <v>60</v>
      </c>
      <c r="C143" s="13" t="s">
        <v>64</v>
      </c>
      <c r="D143" s="13">
        <v>44.75</v>
      </c>
      <c r="E143" s="13">
        <f t="shared" si="2"/>
        <v>44.75</v>
      </c>
    </row>
    <row r="144" spans="1:5" ht="15" x14ac:dyDescent="0.25">
      <c r="A144" s="13">
        <v>3062</v>
      </c>
      <c r="B144" s="13" t="s">
        <v>141</v>
      </c>
      <c r="C144" s="13" t="s">
        <v>304</v>
      </c>
      <c r="D144" s="13">
        <v>73.12</v>
      </c>
      <c r="E144" s="13">
        <f t="shared" si="2"/>
        <v>73.12</v>
      </c>
    </row>
    <row r="145" spans="1:5" ht="15" x14ac:dyDescent="0.25">
      <c r="A145" s="13">
        <v>3103</v>
      </c>
      <c r="B145" s="13" t="s">
        <v>55</v>
      </c>
      <c r="C145" s="13" t="s">
        <v>327</v>
      </c>
      <c r="D145" s="13">
        <v>-1.72</v>
      </c>
      <c r="E145" s="13">
        <f t="shared" si="2"/>
        <v>0</v>
      </c>
    </row>
    <row r="146" spans="1:5" ht="15" x14ac:dyDescent="0.25">
      <c r="A146" s="13">
        <v>3128</v>
      </c>
      <c r="B146" s="13" t="s">
        <v>345</v>
      </c>
      <c r="C146" s="13" t="s">
        <v>346</v>
      </c>
      <c r="D146" s="13">
        <v>22.1</v>
      </c>
      <c r="E146" s="13">
        <f t="shared" si="2"/>
        <v>22.1</v>
      </c>
    </row>
    <row r="147" spans="1:5" ht="15" x14ac:dyDescent="0.25">
      <c r="A147" s="13">
        <v>2055</v>
      </c>
      <c r="B147" s="13" t="s">
        <v>23</v>
      </c>
      <c r="C147" s="13" t="s">
        <v>183</v>
      </c>
      <c r="D147" s="13">
        <v>-38.74</v>
      </c>
      <c r="E147" s="13">
        <f t="shared" si="2"/>
        <v>0</v>
      </c>
    </row>
    <row r="148" spans="1:5" ht="15" x14ac:dyDescent="0.25">
      <c r="A148" s="13">
        <v>2596</v>
      </c>
      <c r="B148" s="13" t="s">
        <v>264</v>
      </c>
      <c r="C148" s="13" t="s">
        <v>265</v>
      </c>
      <c r="D148" s="13">
        <v>-31.68</v>
      </c>
      <c r="E148" s="13">
        <f t="shared" si="2"/>
        <v>0</v>
      </c>
    </row>
    <row r="149" spans="1:5" ht="15" x14ac:dyDescent="0.25">
      <c r="A149" s="13">
        <v>2689</v>
      </c>
      <c r="B149" s="13" t="s">
        <v>39</v>
      </c>
      <c r="C149" s="13" t="s">
        <v>278</v>
      </c>
      <c r="D149" s="13">
        <v>71.72</v>
      </c>
      <c r="E149" s="13">
        <f t="shared" si="2"/>
        <v>71.72</v>
      </c>
    </row>
    <row r="150" spans="1:5" ht="15" x14ac:dyDescent="0.25">
      <c r="A150" s="13">
        <v>2763</v>
      </c>
      <c r="B150" s="13" t="s">
        <v>240</v>
      </c>
      <c r="C150" s="13" t="s">
        <v>284</v>
      </c>
      <c r="D150" s="13">
        <v>74.08</v>
      </c>
      <c r="E150" s="13">
        <f t="shared" si="2"/>
        <v>74.08</v>
      </c>
    </row>
    <row r="151" spans="1:5" ht="15" x14ac:dyDescent="0.25">
      <c r="A151" s="13">
        <v>2770</v>
      </c>
      <c r="B151" s="13" t="s">
        <v>39</v>
      </c>
      <c r="C151" s="13" t="s">
        <v>287</v>
      </c>
      <c r="D151" s="13">
        <v>41.9</v>
      </c>
      <c r="E151" s="13">
        <f t="shared" si="2"/>
        <v>41.9</v>
      </c>
    </row>
    <row r="152" spans="1:5" ht="15" x14ac:dyDescent="0.25">
      <c r="A152" s="13">
        <v>3072</v>
      </c>
      <c r="B152" s="13" t="s">
        <v>23</v>
      </c>
      <c r="C152" s="13" t="s">
        <v>310</v>
      </c>
      <c r="D152" s="13">
        <v>97.89</v>
      </c>
      <c r="E152" s="13">
        <f t="shared" si="2"/>
        <v>97.89</v>
      </c>
    </row>
    <row r="153" spans="1:5" ht="15" x14ac:dyDescent="0.25">
      <c r="A153" s="13">
        <v>3073</v>
      </c>
      <c r="B153" s="13" t="s">
        <v>39</v>
      </c>
      <c r="C153" s="13" t="s">
        <v>311</v>
      </c>
      <c r="D153" s="13">
        <v>66.209999999999994</v>
      </c>
      <c r="E153" s="13">
        <f t="shared" si="2"/>
        <v>66.209999999999994</v>
      </c>
    </row>
    <row r="154" spans="1:5" ht="15" x14ac:dyDescent="0.25">
      <c r="A154" s="13">
        <v>3090</v>
      </c>
      <c r="B154" s="13" t="s">
        <v>23</v>
      </c>
      <c r="C154" s="13" t="s">
        <v>319</v>
      </c>
      <c r="D154" s="13">
        <v>50.5</v>
      </c>
      <c r="E154" s="13">
        <f t="shared" si="2"/>
        <v>50.5</v>
      </c>
    </row>
    <row r="155" spans="1:5" ht="15" x14ac:dyDescent="0.25">
      <c r="A155" s="13">
        <v>3102</v>
      </c>
      <c r="B155" s="13" t="s">
        <v>141</v>
      </c>
      <c r="C155" s="13" t="s">
        <v>326</v>
      </c>
      <c r="D155" s="13">
        <v>-28.69</v>
      </c>
      <c r="E155" s="13">
        <f t="shared" si="2"/>
        <v>0</v>
      </c>
    </row>
    <row r="156" spans="1:5" ht="15" x14ac:dyDescent="0.25">
      <c r="A156" s="13">
        <v>3105</v>
      </c>
      <c r="B156" s="13" t="s">
        <v>52</v>
      </c>
      <c r="C156" s="13" t="s">
        <v>329</v>
      </c>
      <c r="D156" s="13">
        <v>59.48</v>
      </c>
      <c r="E156" s="13">
        <f t="shared" si="2"/>
        <v>59.48</v>
      </c>
    </row>
    <row r="157" spans="1:5" ht="15" x14ac:dyDescent="0.25">
      <c r="A157" s="13">
        <v>3117</v>
      </c>
      <c r="B157" s="13" t="s">
        <v>215</v>
      </c>
      <c r="C157" s="13" t="s">
        <v>335</v>
      </c>
      <c r="D157" s="13">
        <v>54.23</v>
      </c>
      <c r="E157" s="13">
        <f t="shared" si="2"/>
        <v>54.23</v>
      </c>
    </row>
    <row r="158" spans="1:5" ht="15" x14ac:dyDescent="0.25">
      <c r="A158" s="13">
        <v>3122</v>
      </c>
      <c r="B158" s="13" t="s">
        <v>55</v>
      </c>
      <c r="C158" s="13" t="s">
        <v>341</v>
      </c>
      <c r="D158" s="13">
        <v>78.02</v>
      </c>
      <c r="E158" s="13">
        <f t="shared" si="2"/>
        <v>78.02</v>
      </c>
    </row>
    <row r="159" spans="1:5" ht="15" x14ac:dyDescent="0.25">
      <c r="A159" s="13">
        <v>1159</v>
      </c>
      <c r="B159" s="13" t="s">
        <v>58</v>
      </c>
      <c r="C159" s="13" t="s">
        <v>104</v>
      </c>
      <c r="D159" s="13">
        <v>3.62</v>
      </c>
      <c r="E159" s="13">
        <f t="shared" si="2"/>
        <v>3.62</v>
      </c>
    </row>
    <row r="160" spans="1:5" ht="15" x14ac:dyDescent="0.25">
      <c r="A160" s="13">
        <v>2401</v>
      </c>
      <c r="B160" s="13" t="s">
        <v>151</v>
      </c>
      <c r="C160" s="13" t="s">
        <v>221</v>
      </c>
      <c r="D160" s="13">
        <v>60.36</v>
      </c>
      <c r="E160" s="13">
        <f t="shared" si="2"/>
        <v>60.36</v>
      </c>
    </row>
    <row r="161" spans="1:5" ht="15" x14ac:dyDescent="0.25">
      <c r="A161" s="13">
        <v>2461</v>
      </c>
      <c r="B161" s="13" t="s">
        <v>236</v>
      </c>
      <c r="C161" s="13" t="s">
        <v>237</v>
      </c>
      <c r="D161" s="13">
        <v>89.93</v>
      </c>
      <c r="E161" s="13">
        <f t="shared" si="2"/>
        <v>89.93</v>
      </c>
    </row>
    <row r="162" spans="1:5" ht="15" x14ac:dyDescent="0.25">
      <c r="A162" s="13">
        <v>2593</v>
      </c>
      <c r="B162" s="13" t="s">
        <v>52</v>
      </c>
      <c r="C162" s="13" t="s">
        <v>263</v>
      </c>
      <c r="D162" s="13">
        <v>67.959999999999994</v>
      </c>
      <c r="E162" s="13">
        <f t="shared" si="2"/>
        <v>67.959999999999994</v>
      </c>
    </row>
    <row r="163" spans="1:5" ht="15" x14ac:dyDescent="0.25">
      <c r="A163" s="13">
        <v>2679</v>
      </c>
      <c r="B163" s="13" t="s">
        <v>215</v>
      </c>
      <c r="C163" s="13" t="s">
        <v>275</v>
      </c>
      <c r="D163" s="13">
        <v>86.5</v>
      </c>
      <c r="E163" s="13">
        <f t="shared" si="2"/>
        <v>86.5</v>
      </c>
    </row>
    <row r="164" spans="1:5" ht="15" x14ac:dyDescent="0.25">
      <c r="A164" s="13">
        <v>3101</v>
      </c>
      <c r="B164" s="13" t="s">
        <v>157</v>
      </c>
      <c r="C164" s="13" t="s">
        <v>326</v>
      </c>
      <c r="D164" s="13">
        <v>42.92</v>
      </c>
      <c r="E164" s="13">
        <f t="shared" si="2"/>
        <v>42.92</v>
      </c>
    </row>
    <row r="165" spans="1:5" ht="15" x14ac:dyDescent="0.25">
      <c r="A165" s="13">
        <v>1109</v>
      </c>
      <c r="B165" s="13" t="s">
        <v>71</v>
      </c>
      <c r="C165" s="13" t="s">
        <v>72</v>
      </c>
      <c r="D165" s="13">
        <v>90.61</v>
      </c>
      <c r="E165" s="13">
        <f t="shared" si="2"/>
        <v>90.61</v>
      </c>
    </row>
    <row r="166" spans="1:5" ht="15" x14ac:dyDescent="0.25">
      <c r="A166" s="13">
        <v>1141</v>
      </c>
      <c r="B166" s="13" t="s">
        <v>92</v>
      </c>
      <c r="C166" s="13" t="s">
        <v>93</v>
      </c>
      <c r="D166" s="13">
        <v>70.790000000000006</v>
      </c>
      <c r="E166" s="13">
        <f t="shared" si="2"/>
        <v>70.790000000000006</v>
      </c>
    </row>
    <row r="167" spans="1:5" ht="15" x14ac:dyDescent="0.25">
      <c r="A167" s="13">
        <v>1160</v>
      </c>
      <c r="B167" s="13" t="s">
        <v>23</v>
      </c>
      <c r="C167" s="13" t="s">
        <v>106</v>
      </c>
      <c r="D167" s="13">
        <v>98.64</v>
      </c>
      <c r="E167" s="13">
        <f t="shared" si="2"/>
        <v>98.64</v>
      </c>
    </row>
    <row r="168" spans="1:5" ht="15" x14ac:dyDescent="0.25">
      <c r="A168" s="13">
        <v>1175</v>
      </c>
      <c r="B168" s="13" t="s">
        <v>80</v>
      </c>
      <c r="C168" s="13" t="s">
        <v>111</v>
      </c>
      <c r="D168" s="13">
        <v>-0.65</v>
      </c>
      <c r="E168" s="13">
        <f t="shared" si="2"/>
        <v>0</v>
      </c>
    </row>
    <row r="169" spans="1:5" ht="15" x14ac:dyDescent="0.25">
      <c r="A169" s="13">
        <v>1194</v>
      </c>
      <c r="B169" s="13" t="s">
        <v>126</v>
      </c>
      <c r="C169" s="13" t="s">
        <v>127</v>
      </c>
      <c r="D169" s="13">
        <v>31.3</v>
      </c>
      <c r="E169" s="13">
        <f t="shared" si="2"/>
        <v>31.3</v>
      </c>
    </row>
    <row r="170" spans="1:5" ht="15" x14ac:dyDescent="0.25">
      <c r="A170" s="13">
        <v>1197</v>
      </c>
      <c r="B170" s="13" t="s">
        <v>80</v>
      </c>
      <c r="C170" s="13" t="s">
        <v>128</v>
      </c>
      <c r="D170" s="13">
        <v>37.93</v>
      </c>
      <c r="E170" s="13">
        <f t="shared" si="2"/>
        <v>37.93</v>
      </c>
    </row>
    <row r="171" spans="1:5" ht="15" x14ac:dyDescent="0.25">
      <c r="A171" s="13">
        <v>1198</v>
      </c>
      <c r="B171" s="13" t="s">
        <v>129</v>
      </c>
      <c r="C171" s="13" t="s">
        <v>130</v>
      </c>
      <c r="D171" s="13">
        <v>89.63</v>
      </c>
      <c r="E171" s="13">
        <f t="shared" si="2"/>
        <v>89.63</v>
      </c>
    </row>
    <row r="172" spans="1:5" ht="15" x14ac:dyDescent="0.25">
      <c r="A172" s="13">
        <v>1228</v>
      </c>
      <c r="B172" s="13" t="s">
        <v>34</v>
      </c>
      <c r="C172" s="13" t="s">
        <v>156</v>
      </c>
      <c r="D172" s="13">
        <v>64.790000000000006</v>
      </c>
      <c r="E172" s="13">
        <f t="shared" si="2"/>
        <v>64.790000000000006</v>
      </c>
    </row>
    <row r="173" spans="1:5" ht="15" x14ac:dyDescent="0.25">
      <c r="A173" s="13">
        <v>1232</v>
      </c>
      <c r="B173" s="13" t="s">
        <v>151</v>
      </c>
      <c r="C173" s="13" t="s">
        <v>161</v>
      </c>
      <c r="D173" s="13">
        <v>-24.37</v>
      </c>
      <c r="E173" s="13">
        <f t="shared" si="2"/>
        <v>0</v>
      </c>
    </row>
    <row r="174" spans="1:5" ht="15" x14ac:dyDescent="0.25">
      <c r="A174" s="13">
        <v>1235</v>
      </c>
      <c r="B174" s="13" t="s">
        <v>23</v>
      </c>
      <c r="C174" s="13" t="s">
        <v>169</v>
      </c>
      <c r="D174" s="13">
        <v>77.67</v>
      </c>
      <c r="E174" s="13">
        <f t="shared" si="2"/>
        <v>77.67</v>
      </c>
    </row>
    <row r="175" spans="1:5" ht="15" x14ac:dyDescent="0.25">
      <c r="A175" s="13">
        <v>1215</v>
      </c>
      <c r="B175" s="13" t="s">
        <v>52</v>
      </c>
      <c r="C175" s="13" t="s">
        <v>147</v>
      </c>
      <c r="D175" s="13">
        <v>23.63</v>
      </c>
      <c r="E175" s="13">
        <f t="shared" si="2"/>
        <v>23.63</v>
      </c>
    </row>
    <row r="176" spans="1:5" ht="15" x14ac:dyDescent="0.25">
      <c r="A176" s="13">
        <v>1221</v>
      </c>
      <c r="B176" s="13" t="s">
        <v>149</v>
      </c>
      <c r="C176" s="13" t="s">
        <v>150</v>
      </c>
      <c r="D176" s="13">
        <v>-7.56</v>
      </c>
      <c r="E176" s="13">
        <f t="shared" si="2"/>
        <v>0</v>
      </c>
    </row>
    <row r="177" spans="1:5" ht="15" x14ac:dyDescent="0.25">
      <c r="A177" s="13">
        <v>1224</v>
      </c>
      <c r="B177" s="13" t="s">
        <v>52</v>
      </c>
      <c r="C177" s="13" t="s">
        <v>153</v>
      </c>
      <c r="D177" s="13">
        <v>82.84</v>
      </c>
      <c r="E177" s="13">
        <f t="shared" si="2"/>
        <v>82.84</v>
      </c>
    </row>
    <row r="178" spans="1:5" ht="15" x14ac:dyDescent="0.25">
      <c r="A178" s="13">
        <v>1027</v>
      </c>
      <c r="B178" s="13" t="s">
        <v>29</v>
      </c>
      <c r="C178" s="13" t="s">
        <v>30</v>
      </c>
      <c r="D178" s="13">
        <v>24.84</v>
      </c>
      <c r="E178" s="13">
        <f t="shared" si="2"/>
        <v>24.84</v>
      </c>
    </row>
    <row r="179" spans="1:5" ht="15" x14ac:dyDescent="0.25">
      <c r="A179" s="13">
        <v>1129</v>
      </c>
      <c r="B179" s="13" t="s">
        <v>89</v>
      </c>
      <c r="C179" s="13" t="s">
        <v>90</v>
      </c>
      <c r="D179" s="13">
        <v>-26.93</v>
      </c>
      <c r="E179" s="13">
        <f t="shared" si="2"/>
        <v>0</v>
      </c>
    </row>
    <row r="180" spans="1:5" ht="15" x14ac:dyDescent="0.25">
      <c r="A180" s="13">
        <v>1181</v>
      </c>
      <c r="B180" s="13" t="s">
        <v>80</v>
      </c>
      <c r="C180" s="13" t="s">
        <v>117</v>
      </c>
      <c r="D180" s="13">
        <v>39.74</v>
      </c>
      <c r="E180" s="13">
        <f t="shared" si="2"/>
        <v>39.74</v>
      </c>
    </row>
    <row r="181" spans="1:5" ht="15" x14ac:dyDescent="0.25">
      <c r="A181" s="13">
        <v>1201</v>
      </c>
      <c r="B181" s="13" t="s">
        <v>135</v>
      </c>
      <c r="C181" s="13" t="s">
        <v>136</v>
      </c>
      <c r="D181" s="13">
        <v>-3.97</v>
      </c>
      <c r="E181" s="13">
        <f t="shared" si="2"/>
        <v>0</v>
      </c>
    </row>
    <row r="182" spans="1:5" ht="15" x14ac:dyDescent="0.25">
      <c r="A182" s="13">
        <v>1238</v>
      </c>
      <c r="B182" s="13" t="s">
        <v>171</v>
      </c>
      <c r="C182" s="13" t="s">
        <v>172</v>
      </c>
      <c r="D182" s="13">
        <v>-9.0399999999999991</v>
      </c>
      <c r="E182" s="13">
        <f t="shared" si="2"/>
        <v>0</v>
      </c>
    </row>
    <row r="183" spans="1:5" ht="15" x14ac:dyDescent="0.25">
      <c r="A183" s="13">
        <v>1031</v>
      </c>
      <c r="B183" s="13" t="s">
        <v>34</v>
      </c>
      <c r="C183" s="13" t="s">
        <v>35</v>
      </c>
      <c r="D183" s="13">
        <v>43.73</v>
      </c>
      <c r="E183" s="13">
        <f t="shared" si="2"/>
        <v>43.73</v>
      </c>
    </row>
    <row r="184" spans="1:5" ht="15" x14ac:dyDescent="0.25">
      <c r="A184" s="13">
        <v>1117</v>
      </c>
      <c r="B184" s="13" t="s">
        <v>39</v>
      </c>
      <c r="C184" s="13" t="s">
        <v>79</v>
      </c>
      <c r="D184" s="13">
        <v>87.59</v>
      </c>
      <c r="E184" s="13">
        <f t="shared" si="2"/>
        <v>87.59</v>
      </c>
    </row>
    <row r="185" spans="1:5" ht="15" x14ac:dyDescent="0.25">
      <c r="A185" s="13">
        <v>1227</v>
      </c>
      <c r="B185" s="13" t="s">
        <v>154</v>
      </c>
      <c r="C185" s="13" t="s">
        <v>155</v>
      </c>
      <c r="D185" s="13">
        <v>-9.91</v>
      </c>
      <c r="E185" s="13">
        <f t="shared" si="2"/>
        <v>0</v>
      </c>
    </row>
    <row r="186" spans="1:5" ht="15" x14ac:dyDescent="0.25">
      <c r="A186" s="13">
        <v>3055</v>
      </c>
      <c r="B186" s="13" t="s">
        <v>52</v>
      </c>
      <c r="C186" s="13" t="s">
        <v>301</v>
      </c>
      <c r="D186" s="13">
        <v>-39.020000000000003</v>
      </c>
      <c r="E186" s="13">
        <f t="shared" si="2"/>
        <v>0</v>
      </c>
    </row>
    <row r="187" spans="1:5" ht="15" x14ac:dyDescent="0.25">
      <c r="A187" s="13">
        <v>1142</v>
      </c>
      <c r="B187" s="13" t="s">
        <v>94</v>
      </c>
      <c r="C187" s="13" t="s">
        <v>95</v>
      </c>
      <c r="D187" s="13">
        <v>9.69</v>
      </c>
      <c r="E187" s="13">
        <f t="shared" si="2"/>
        <v>9.69</v>
      </c>
    </row>
    <row r="188" spans="1:5" ht="15" x14ac:dyDescent="0.25">
      <c r="A188" s="13">
        <v>1177</v>
      </c>
      <c r="B188" s="13" t="s">
        <v>55</v>
      </c>
      <c r="C188" s="13" t="s">
        <v>114</v>
      </c>
      <c r="D188" s="13">
        <v>-8.56</v>
      </c>
      <c r="E188" s="13">
        <f t="shared" si="2"/>
        <v>0</v>
      </c>
    </row>
    <row r="189" spans="1:5" ht="15" x14ac:dyDescent="0.25">
      <c r="A189" s="13">
        <v>1001</v>
      </c>
      <c r="B189" s="13" t="s">
        <v>15</v>
      </c>
      <c r="C189" s="13" t="s">
        <v>16</v>
      </c>
      <c r="D189" s="13">
        <v>44.36</v>
      </c>
      <c r="E189" s="13">
        <f t="shared" si="2"/>
        <v>44.36</v>
      </c>
    </row>
    <row r="190" spans="1:5" ht="15" x14ac:dyDescent="0.25">
      <c r="A190" s="13">
        <v>1095</v>
      </c>
      <c r="B190" s="13" t="s">
        <v>58</v>
      </c>
      <c r="C190" s="13" t="s">
        <v>59</v>
      </c>
      <c r="D190" s="13">
        <v>-5.85</v>
      </c>
      <c r="E190" s="13">
        <f t="shared" si="2"/>
        <v>0</v>
      </c>
    </row>
    <row r="191" spans="1:5" ht="15" x14ac:dyDescent="0.25">
      <c r="A191" s="13">
        <v>1104</v>
      </c>
      <c r="B191" s="13" t="s">
        <v>68</v>
      </c>
      <c r="C191" s="13" t="s">
        <v>69</v>
      </c>
      <c r="D191" s="13">
        <v>2.2200000000000002</v>
      </c>
      <c r="E191" s="13">
        <f t="shared" si="2"/>
        <v>2.2200000000000002</v>
      </c>
    </row>
    <row r="192" spans="1:5" ht="15" x14ac:dyDescent="0.25">
      <c r="A192" s="13">
        <v>1176</v>
      </c>
      <c r="B192" s="13" t="s">
        <v>112</v>
      </c>
      <c r="C192" s="13" t="s">
        <v>113</v>
      </c>
      <c r="D192" s="13">
        <v>-49.26</v>
      </c>
      <c r="E192" s="13">
        <f t="shared" si="2"/>
        <v>0</v>
      </c>
    </row>
    <row r="193" spans="1:5" ht="15" x14ac:dyDescent="0.25">
      <c r="A193" s="13">
        <v>1183</v>
      </c>
      <c r="B193" s="13" t="s">
        <v>29</v>
      </c>
      <c r="C193" s="13" t="s">
        <v>119</v>
      </c>
      <c r="D193" s="13">
        <v>93.97</v>
      </c>
      <c r="E193" s="13">
        <f t="shared" si="2"/>
        <v>93.97</v>
      </c>
    </row>
    <row r="194" spans="1:5" ht="15" x14ac:dyDescent="0.25">
      <c r="A194" s="13">
        <v>1188</v>
      </c>
      <c r="B194" s="13" t="s">
        <v>121</v>
      </c>
      <c r="C194" s="13" t="s">
        <v>122</v>
      </c>
      <c r="D194" s="13">
        <v>-15.08</v>
      </c>
      <c r="E194" s="13">
        <f t="shared" si="2"/>
        <v>0</v>
      </c>
    </row>
    <row r="195" spans="1:5" ht="15" x14ac:dyDescent="0.25">
      <c r="A195" s="13">
        <v>1204</v>
      </c>
      <c r="B195" s="13" t="s">
        <v>68</v>
      </c>
      <c r="C195" s="13" t="s">
        <v>140</v>
      </c>
      <c r="D195" s="13">
        <v>60.98</v>
      </c>
      <c r="E195" s="13">
        <f t="shared" ref="E195:E204" si="3">IF(D195&lt;0,0,D195)</f>
        <v>60.98</v>
      </c>
    </row>
    <row r="196" spans="1:5" ht="15" x14ac:dyDescent="0.25">
      <c r="A196" s="13">
        <v>1210</v>
      </c>
      <c r="B196" s="13" t="s">
        <v>143</v>
      </c>
      <c r="C196" s="13" t="s">
        <v>144</v>
      </c>
      <c r="D196" s="13">
        <v>-3.09</v>
      </c>
      <c r="E196" s="13">
        <f t="shared" si="3"/>
        <v>0</v>
      </c>
    </row>
    <row r="197" spans="1:5" ht="15" x14ac:dyDescent="0.25">
      <c r="A197" s="13">
        <v>1096</v>
      </c>
      <c r="B197" s="13" t="s">
        <v>60</v>
      </c>
      <c r="C197" s="13" t="s">
        <v>61</v>
      </c>
      <c r="D197" s="13">
        <v>-44.74</v>
      </c>
      <c r="E197" s="13">
        <f t="shared" si="3"/>
        <v>0</v>
      </c>
    </row>
    <row r="198" spans="1:5" ht="15" x14ac:dyDescent="0.25">
      <c r="A198" s="13">
        <v>1134</v>
      </c>
      <c r="B198" s="13" t="s">
        <v>34</v>
      </c>
      <c r="C198" s="13" t="s">
        <v>91</v>
      </c>
      <c r="D198" s="13">
        <v>-38.799999999999997</v>
      </c>
      <c r="E198" s="13">
        <f t="shared" si="3"/>
        <v>0</v>
      </c>
    </row>
    <row r="199" spans="1:5" ht="15" x14ac:dyDescent="0.25">
      <c r="A199" s="13">
        <v>1212</v>
      </c>
      <c r="B199" s="13" t="s">
        <v>52</v>
      </c>
      <c r="C199" s="13" t="s">
        <v>145</v>
      </c>
      <c r="D199" s="13">
        <v>15.36</v>
      </c>
      <c r="E199" s="13">
        <f t="shared" si="3"/>
        <v>15.36</v>
      </c>
    </row>
    <row r="200" spans="1:5" ht="15" x14ac:dyDescent="0.25">
      <c r="A200" s="13">
        <v>1231</v>
      </c>
      <c r="B200" s="13" t="s">
        <v>159</v>
      </c>
      <c r="C200" s="13" t="s">
        <v>160</v>
      </c>
      <c r="D200" s="13">
        <v>72.959999999999994</v>
      </c>
      <c r="E200" s="13">
        <f t="shared" si="3"/>
        <v>72.959999999999994</v>
      </c>
    </row>
    <row r="201" spans="1:5" ht="15" x14ac:dyDescent="0.25">
      <c r="A201" s="13">
        <v>1236</v>
      </c>
      <c r="B201" s="13" t="s">
        <v>137</v>
      </c>
      <c r="C201" s="13" t="s">
        <v>170</v>
      </c>
      <c r="D201" s="13">
        <v>-14.61</v>
      </c>
      <c r="E201" s="13">
        <f t="shared" si="3"/>
        <v>0</v>
      </c>
    </row>
    <row r="202" spans="1:5" ht="15" x14ac:dyDescent="0.25">
      <c r="A202" s="13">
        <v>3129</v>
      </c>
      <c r="B202" s="13" t="s">
        <v>75</v>
      </c>
      <c r="C202" s="13" t="s">
        <v>347</v>
      </c>
      <c r="D202" s="13">
        <v>-1.78</v>
      </c>
      <c r="E202" s="13">
        <f t="shared" si="3"/>
        <v>0</v>
      </c>
    </row>
    <row r="203" spans="1:5" ht="15" x14ac:dyDescent="0.25">
      <c r="A203" s="13">
        <v>3130</v>
      </c>
      <c r="B203" s="13" t="s">
        <v>89</v>
      </c>
      <c r="C203" s="13" t="s">
        <v>348</v>
      </c>
      <c r="D203" s="13">
        <v>-10.7</v>
      </c>
      <c r="E203" s="13">
        <f t="shared" si="3"/>
        <v>0</v>
      </c>
    </row>
    <row r="204" spans="1:5" ht="15" x14ac:dyDescent="0.25">
      <c r="A204" s="13">
        <v>3131</v>
      </c>
      <c r="B204" s="13" t="s">
        <v>89</v>
      </c>
      <c r="C204" s="13" t="s">
        <v>349</v>
      </c>
      <c r="D204" s="13">
        <v>5.1100000000000003</v>
      </c>
      <c r="E204" s="13">
        <f t="shared" si="3"/>
        <v>5.1100000000000003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>
      <selection activeCell="A2" sqref="A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21.5703125" bestFit="1" customWidth="1"/>
  </cols>
  <sheetData>
    <row r="1" spans="1:4" ht="15" x14ac:dyDescent="0.25">
      <c r="A1" s="13" t="s">
        <v>0</v>
      </c>
      <c r="B1" s="13" t="s">
        <v>1</v>
      </c>
      <c r="C1" s="13" t="s">
        <v>2</v>
      </c>
      <c r="D1" s="13" t="s">
        <v>375</v>
      </c>
    </row>
    <row r="2" spans="1:4" ht="15" x14ac:dyDescent="0.25">
      <c r="A2" s="13">
        <v>1001</v>
      </c>
      <c r="B2" s="13" t="s">
        <v>15</v>
      </c>
      <c r="C2" s="13" t="s">
        <v>16</v>
      </c>
      <c r="D2" s="14">
        <v>35086.83</v>
      </c>
    </row>
    <row r="3" spans="1:4" ht="15" x14ac:dyDescent="0.25">
      <c r="A3" s="13">
        <v>1020</v>
      </c>
      <c r="B3" s="13" t="s">
        <v>23</v>
      </c>
      <c r="C3" s="13" t="s">
        <v>24</v>
      </c>
      <c r="D3" s="14">
        <v>28822.23</v>
      </c>
    </row>
    <row r="4" spans="1:4" ht="15" x14ac:dyDescent="0.25">
      <c r="A4" s="13">
        <v>1027</v>
      </c>
      <c r="B4" s="13" t="s">
        <v>29</v>
      </c>
      <c r="C4" s="13" t="s">
        <v>30</v>
      </c>
      <c r="D4" s="14">
        <v>30906.37</v>
      </c>
    </row>
    <row r="5" spans="1:4" ht="15" x14ac:dyDescent="0.25">
      <c r="A5" s="13">
        <v>1031</v>
      </c>
      <c r="B5" s="13" t="s">
        <v>34</v>
      </c>
      <c r="C5" s="13" t="s">
        <v>35</v>
      </c>
      <c r="D5" s="14">
        <v>35490.129999999997</v>
      </c>
    </row>
    <row r="6" spans="1:4" ht="15" x14ac:dyDescent="0.25">
      <c r="A6" s="13">
        <v>1034</v>
      </c>
      <c r="B6" s="13" t="s">
        <v>39</v>
      </c>
      <c r="C6" s="13" t="s">
        <v>40</v>
      </c>
      <c r="D6" s="14">
        <v>28457.69</v>
      </c>
    </row>
    <row r="7" spans="1:4" ht="15" x14ac:dyDescent="0.25">
      <c r="A7" s="13">
        <v>1048</v>
      </c>
      <c r="B7" s="13" t="s">
        <v>45</v>
      </c>
      <c r="C7" s="13" t="s">
        <v>46</v>
      </c>
      <c r="D7" s="14">
        <v>45058.61</v>
      </c>
    </row>
    <row r="8" spans="1:4" ht="15" x14ac:dyDescent="0.25">
      <c r="A8" s="13">
        <v>1061</v>
      </c>
      <c r="B8" s="13" t="s">
        <v>52</v>
      </c>
      <c r="C8" s="13" t="s">
        <v>53</v>
      </c>
      <c r="D8" s="14">
        <v>68917.759999999995</v>
      </c>
    </row>
    <row r="9" spans="1:4" ht="15" x14ac:dyDescent="0.25">
      <c r="A9" s="13">
        <v>1062</v>
      </c>
      <c r="B9" s="13" t="s">
        <v>55</v>
      </c>
      <c r="C9" s="13" t="s">
        <v>56</v>
      </c>
      <c r="D9" s="14">
        <v>35849.120000000003</v>
      </c>
    </row>
    <row r="10" spans="1:4" ht="15" x14ac:dyDescent="0.25">
      <c r="A10" s="13">
        <v>1095</v>
      </c>
      <c r="B10" s="13" t="s">
        <v>58</v>
      </c>
      <c r="C10" s="13" t="s">
        <v>59</v>
      </c>
      <c r="D10" s="14">
        <v>68965.06</v>
      </c>
    </row>
    <row r="11" spans="1:4" ht="15" x14ac:dyDescent="0.25">
      <c r="A11" s="13">
        <v>1096</v>
      </c>
      <c r="B11" s="13" t="s">
        <v>60</v>
      </c>
      <c r="C11" s="13" t="s">
        <v>61</v>
      </c>
      <c r="D11" s="14">
        <v>74974.990000000005</v>
      </c>
    </row>
    <row r="12" spans="1:4" ht="15" x14ac:dyDescent="0.25">
      <c r="A12" s="13">
        <v>1097</v>
      </c>
      <c r="B12" s="13" t="s">
        <v>60</v>
      </c>
      <c r="C12" s="13" t="s">
        <v>64</v>
      </c>
      <c r="D12" s="14">
        <v>28134.3</v>
      </c>
    </row>
    <row r="13" spans="1:4" ht="15" x14ac:dyDescent="0.25">
      <c r="A13" s="13">
        <v>1104</v>
      </c>
      <c r="B13" s="13" t="s">
        <v>68</v>
      </c>
      <c r="C13" s="13" t="s">
        <v>69</v>
      </c>
      <c r="D13" s="14">
        <v>46149.75</v>
      </c>
    </row>
    <row r="14" spans="1:4" ht="15" x14ac:dyDescent="0.25">
      <c r="A14" s="13">
        <v>1109</v>
      </c>
      <c r="B14" s="13" t="s">
        <v>71</v>
      </c>
      <c r="C14" s="13" t="s">
        <v>72</v>
      </c>
      <c r="D14" s="14">
        <v>31404.49</v>
      </c>
    </row>
    <row r="15" spans="1:4" ht="15" x14ac:dyDescent="0.25">
      <c r="A15" s="13">
        <v>1110</v>
      </c>
      <c r="B15" s="13" t="s">
        <v>75</v>
      </c>
      <c r="C15" s="13" t="s">
        <v>76</v>
      </c>
      <c r="D15" s="14">
        <v>29577.15</v>
      </c>
    </row>
    <row r="16" spans="1:4" ht="15" x14ac:dyDescent="0.25">
      <c r="A16" s="13">
        <v>1116</v>
      </c>
      <c r="B16" s="13" t="s">
        <v>78</v>
      </c>
      <c r="C16" s="13" t="s">
        <v>79</v>
      </c>
      <c r="D16" s="14">
        <v>76134.63</v>
      </c>
    </row>
    <row r="17" spans="1:4" ht="15" x14ac:dyDescent="0.25">
      <c r="A17" s="13">
        <v>1117</v>
      </c>
      <c r="B17" s="13" t="s">
        <v>39</v>
      </c>
      <c r="C17" s="13" t="s">
        <v>79</v>
      </c>
      <c r="D17" s="14">
        <v>103832.17</v>
      </c>
    </row>
    <row r="18" spans="1:4" ht="15" x14ac:dyDescent="0.25">
      <c r="A18" s="13">
        <v>1121</v>
      </c>
      <c r="B18" s="13" t="s">
        <v>80</v>
      </c>
      <c r="C18" s="13" t="s">
        <v>81</v>
      </c>
      <c r="D18" s="14">
        <v>57206.879999999997</v>
      </c>
    </row>
    <row r="19" spans="1:4" ht="15" x14ac:dyDescent="0.25">
      <c r="A19" s="13">
        <v>1127</v>
      </c>
      <c r="B19" s="13" t="s">
        <v>87</v>
      </c>
      <c r="C19" s="13" t="s">
        <v>88</v>
      </c>
      <c r="D19" s="14">
        <v>30264.99</v>
      </c>
    </row>
    <row r="20" spans="1:4" ht="15" x14ac:dyDescent="0.25">
      <c r="A20" s="13">
        <v>1129</v>
      </c>
      <c r="B20" s="13" t="s">
        <v>89</v>
      </c>
      <c r="C20" s="13" t="s">
        <v>90</v>
      </c>
      <c r="D20" s="14">
        <v>43228.13</v>
      </c>
    </row>
    <row r="21" spans="1:4" ht="15" x14ac:dyDescent="0.25">
      <c r="A21" s="13">
        <v>1134</v>
      </c>
      <c r="B21" s="13" t="s">
        <v>34</v>
      </c>
      <c r="C21" s="13" t="s">
        <v>91</v>
      </c>
      <c r="D21" s="14">
        <v>32830.19</v>
      </c>
    </row>
    <row r="22" spans="1:4" ht="15" x14ac:dyDescent="0.25">
      <c r="A22" s="13">
        <v>1141</v>
      </c>
      <c r="B22" s="13" t="s">
        <v>92</v>
      </c>
      <c r="C22" s="13" t="s">
        <v>93</v>
      </c>
      <c r="D22" s="14">
        <v>33954.370000000003</v>
      </c>
    </row>
    <row r="23" spans="1:4" ht="15" x14ac:dyDescent="0.25">
      <c r="A23" s="13">
        <v>1142</v>
      </c>
      <c r="B23" s="13" t="s">
        <v>94</v>
      </c>
      <c r="C23" s="13" t="s">
        <v>95</v>
      </c>
      <c r="D23" s="14">
        <v>28134.3</v>
      </c>
    </row>
    <row r="24" spans="1:4" ht="15" x14ac:dyDescent="0.25">
      <c r="A24" s="13">
        <v>1147</v>
      </c>
      <c r="B24" s="13" t="s">
        <v>99</v>
      </c>
      <c r="C24" s="13" t="s">
        <v>100</v>
      </c>
      <c r="D24" s="14">
        <v>29536.240000000002</v>
      </c>
    </row>
    <row r="25" spans="1:4" ht="15" x14ac:dyDescent="0.25">
      <c r="A25" s="13">
        <v>1148</v>
      </c>
      <c r="B25" s="13" t="s">
        <v>80</v>
      </c>
      <c r="C25" s="13" t="s">
        <v>101</v>
      </c>
      <c r="D25" s="14">
        <v>57886.6</v>
      </c>
    </row>
    <row r="26" spans="1:4" ht="15" x14ac:dyDescent="0.25">
      <c r="A26" s="13">
        <v>1159</v>
      </c>
      <c r="B26" s="13" t="s">
        <v>58</v>
      </c>
      <c r="C26" s="13" t="s">
        <v>104</v>
      </c>
      <c r="D26" s="14">
        <v>29492.51</v>
      </c>
    </row>
    <row r="27" spans="1:4" ht="15" x14ac:dyDescent="0.25">
      <c r="A27" s="13">
        <v>1160</v>
      </c>
      <c r="B27" s="13" t="s">
        <v>23</v>
      </c>
      <c r="C27" s="13" t="s">
        <v>106</v>
      </c>
      <c r="D27" s="14">
        <v>31296.09</v>
      </c>
    </row>
    <row r="28" spans="1:4" ht="15" x14ac:dyDescent="0.25">
      <c r="A28" s="13">
        <v>1161</v>
      </c>
      <c r="B28" s="13" t="s">
        <v>52</v>
      </c>
      <c r="C28" s="13" t="s">
        <v>108</v>
      </c>
      <c r="D28" s="14">
        <v>32457.119999999999</v>
      </c>
    </row>
    <row r="29" spans="1:4" ht="15" x14ac:dyDescent="0.25">
      <c r="A29" s="13">
        <v>1162</v>
      </c>
      <c r="B29" s="13" t="s">
        <v>109</v>
      </c>
      <c r="C29" s="13" t="s">
        <v>110</v>
      </c>
      <c r="D29" s="14">
        <v>77524.56</v>
      </c>
    </row>
    <row r="30" spans="1:4" ht="15" x14ac:dyDescent="0.25">
      <c r="A30" s="13">
        <v>1175</v>
      </c>
      <c r="B30" s="13" t="s">
        <v>80</v>
      </c>
      <c r="C30" s="13" t="s">
        <v>111</v>
      </c>
      <c r="D30" s="14">
        <v>29921.07</v>
      </c>
    </row>
    <row r="31" spans="1:4" ht="15" x14ac:dyDescent="0.25">
      <c r="A31" s="13">
        <v>1176</v>
      </c>
      <c r="B31" s="13" t="s">
        <v>112</v>
      </c>
      <c r="C31" s="13" t="s">
        <v>113</v>
      </c>
      <c r="D31" s="14">
        <v>30438.400000000001</v>
      </c>
    </row>
    <row r="32" spans="1:4" ht="15" x14ac:dyDescent="0.25">
      <c r="A32" s="13">
        <v>1177</v>
      </c>
      <c r="B32" s="13" t="s">
        <v>55</v>
      </c>
      <c r="C32" s="13" t="s">
        <v>114</v>
      </c>
      <c r="D32" s="14">
        <v>72035.350000000006</v>
      </c>
    </row>
    <row r="33" spans="1:4" ht="15" x14ac:dyDescent="0.25">
      <c r="A33" s="13">
        <v>1178</v>
      </c>
      <c r="B33" s="13" t="s">
        <v>80</v>
      </c>
      <c r="C33" s="13" t="s">
        <v>115</v>
      </c>
      <c r="D33" s="14">
        <v>28894.94</v>
      </c>
    </row>
    <row r="34" spans="1:4" ht="15" x14ac:dyDescent="0.25">
      <c r="A34" s="13">
        <v>1181</v>
      </c>
      <c r="B34" s="13" t="s">
        <v>80</v>
      </c>
      <c r="C34" s="13" t="s">
        <v>117</v>
      </c>
      <c r="D34" s="14">
        <v>28957.21</v>
      </c>
    </row>
    <row r="35" spans="1:4" ht="15" x14ac:dyDescent="0.25">
      <c r="A35" s="13">
        <v>1183</v>
      </c>
      <c r="B35" s="13" t="s">
        <v>29</v>
      </c>
      <c r="C35" s="13" t="s">
        <v>119</v>
      </c>
      <c r="D35" s="14">
        <v>28457.69</v>
      </c>
    </row>
    <row r="36" spans="1:4" ht="15" x14ac:dyDescent="0.25">
      <c r="A36" s="13">
        <v>1186</v>
      </c>
      <c r="B36" s="13" t="s">
        <v>92</v>
      </c>
      <c r="C36" s="13" t="s">
        <v>120</v>
      </c>
      <c r="D36" s="14">
        <v>50065.13</v>
      </c>
    </row>
    <row r="37" spans="1:4" ht="15" x14ac:dyDescent="0.25">
      <c r="A37" s="13">
        <v>1188</v>
      </c>
      <c r="B37" s="13" t="s">
        <v>121</v>
      </c>
      <c r="C37" s="13" t="s">
        <v>122</v>
      </c>
      <c r="D37" s="14">
        <v>39002.699999999997</v>
      </c>
    </row>
    <row r="38" spans="1:4" ht="15" x14ac:dyDescent="0.25">
      <c r="A38" s="13">
        <v>1193</v>
      </c>
      <c r="B38" s="13" t="s">
        <v>124</v>
      </c>
      <c r="C38" s="13" t="s">
        <v>125</v>
      </c>
      <c r="D38" s="14">
        <v>29157.37</v>
      </c>
    </row>
    <row r="39" spans="1:4" ht="15" x14ac:dyDescent="0.25">
      <c r="A39" s="13">
        <v>1194</v>
      </c>
      <c r="B39" s="13" t="s">
        <v>126</v>
      </c>
      <c r="C39" s="13" t="s">
        <v>127</v>
      </c>
      <c r="D39" s="14">
        <v>67387.509999999995</v>
      </c>
    </row>
    <row r="40" spans="1:4" ht="15" x14ac:dyDescent="0.25">
      <c r="A40" s="13">
        <v>1197</v>
      </c>
      <c r="B40" s="13" t="s">
        <v>80</v>
      </c>
      <c r="C40" s="13" t="s">
        <v>128</v>
      </c>
      <c r="D40" s="14">
        <v>59232.800000000003</v>
      </c>
    </row>
    <row r="41" spans="1:4" ht="15" x14ac:dyDescent="0.25">
      <c r="A41" s="13">
        <v>1198</v>
      </c>
      <c r="B41" s="13" t="s">
        <v>129</v>
      </c>
      <c r="C41" s="13" t="s">
        <v>130</v>
      </c>
      <c r="D41" s="14">
        <v>31567.05</v>
      </c>
    </row>
    <row r="42" spans="1:4" ht="15" x14ac:dyDescent="0.25">
      <c r="A42" s="13">
        <v>1199</v>
      </c>
      <c r="B42" s="13" t="s">
        <v>52</v>
      </c>
      <c r="C42" s="13" t="s">
        <v>132</v>
      </c>
      <c r="D42" s="14">
        <v>48498.89</v>
      </c>
    </row>
    <row r="43" spans="1:4" ht="15" x14ac:dyDescent="0.25">
      <c r="A43" s="13">
        <v>1200</v>
      </c>
      <c r="B43" s="13" t="s">
        <v>133</v>
      </c>
      <c r="C43" s="13" t="s">
        <v>134</v>
      </c>
      <c r="D43" s="14">
        <v>45570.64</v>
      </c>
    </row>
    <row r="44" spans="1:4" ht="15" x14ac:dyDescent="0.25">
      <c r="A44" s="13">
        <v>1201</v>
      </c>
      <c r="B44" s="13" t="s">
        <v>135</v>
      </c>
      <c r="C44" s="13" t="s">
        <v>136</v>
      </c>
      <c r="D44" s="14">
        <v>30857.68</v>
      </c>
    </row>
    <row r="45" spans="1:4" ht="15" x14ac:dyDescent="0.25">
      <c r="A45" s="13">
        <v>1203</v>
      </c>
      <c r="B45" s="13" t="s">
        <v>137</v>
      </c>
      <c r="C45" s="13" t="s">
        <v>138</v>
      </c>
      <c r="D45" s="14">
        <v>53315.35</v>
      </c>
    </row>
    <row r="46" spans="1:4" ht="15" x14ac:dyDescent="0.25">
      <c r="A46" s="13">
        <v>1204</v>
      </c>
      <c r="B46" s="13" t="s">
        <v>68</v>
      </c>
      <c r="C46" s="13" t="s">
        <v>140</v>
      </c>
      <c r="D46" s="14">
        <v>56556.800000000003</v>
      </c>
    </row>
    <row r="47" spans="1:4" ht="15" x14ac:dyDescent="0.25">
      <c r="A47" s="13">
        <v>1206</v>
      </c>
      <c r="B47" s="13" t="s">
        <v>141</v>
      </c>
      <c r="C47" s="13" t="s">
        <v>142</v>
      </c>
      <c r="D47" s="14">
        <v>60544.55</v>
      </c>
    </row>
    <row r="48" spans="1:4" ht="15" x14ac:dyDescent="0.25">
      <c r="A48" s="13">
        <v>1210</v>
      </c>
      <c r="B48" s="13" t="s">
        <v>143</v>
      </c>
      <c r="C48" s="13" t="s">
        <v>144</v>
      </c>
      <c r="D48" s="14">
        <v>29492.51</v>
      </c>
    </row>
    <row r="49" spans="1:4" ht="15" x14ac:dyDescent="0.25">
      <c r="A49" s="13">
        <v>1212</v>
      </c>
      <c r="B49" s="13" t="s">
        <v>52</v>
      </c>
      <c r="C49" s="13" t="s">
        <v>145</v>
      </c>
      <c r="D49" s="14">
        <v>35490.129999999997</v>
      </c>
    </row>
    <row r="50" spans="1:4" ht="15" x14ac:dyDescent="0.25">
      <c r="A50" s="13">
        <v>1215</v>
      </c>
      <c r="B50" s="13" t="s">
        <v>52</v>
      </c>
      <c r="C50" s="13" t="s">
        <v>147</v>
      </c>
      <c r="D50" s="14">
        <v>28781.07</v>
      </c>
    </row>
    <row r="51" spans="1:4" ht="15" x14ac:dyDescent="0.25">
      <c r="A51" s="13">
        <v>1221</v>
      </c>
      <c r="B51" s="13" t="s">
        <v>149</v>
      </c>
      <c r="C51" s="13" t="s">
        <v>150</v>
      </c>
      <c r="D51" s="14">
        <v>18550</v>
      </c>
    </row>
    <row r="52" spans="1:4" ht="15" x14ac:dyDescent="0.25">
      <c r="A52" s="13">
        <v>1223</v>
      </c>
      <c r="B52" s="13" t="s">
        <v>151</v>
      </c>
      <c r="C52" s="13" t="s">
        <v>152</v>
      </c>
      <c r="D52" s="14">
        <v>44221.88</v>
      </c>
    </row>
    <row r="53" spans="1:4" ht="15" x14ac:dyDescent="0.25">
      <c r="A53" s="13">
        <v>1224</v>
      </c>
      <c r="B53" s="13" t="s">
        <v>52</v>
      </c>
      <c r="C53" s="13" t="s">
        <v>153</v>
      </c>
      <c r="D53" s="14">
        <v>16960</v>
      </c>
    </row>
    <row r="54" spans="1:4" ht="15" x14ac:dyDescent="0.25">
      <c r="A54" s="13">
        <v>1227</v>
      </c>
      <c r="B54" s="13" t="s">
        <v>154</v>
      </c>
      <c r="C54" s="13" t="s">
        <v>155</v>
      </c>
      <c r="D54" s="14">
        <v>27483.32</v>
      </c>
    </row>
    <row r="55" spans="1:4" ht="15" x14ac:dyDescent="0.25">
      <c r="A55" s="13">
        <v>1228</v>
      </c>
      <c r="B55" s="13" t="s">
        <v>34</v>
      </c>
      <c r="C55" s="13" t="s">
        <v>156</v>
      </c>
      <c r="D55" s="14">
        <v>34031.800000000003</v>
      </c>
    </row>
    <row r="56" spans="1:4" ht="15" x14ac:dyDescent="0.25">
      <c r="A56" s="13">
        <v>1229</v>
      </c>
      <c r="B56" s="13" t="s">
        <v>157</v>
      </c>
      <c r="C56" s="13" t="s">
        <v>158</v>
      </c>
      <c r="D56" s="14">
        <v>33043.93</v>
      </c>
    </row>
    <row r="57" spans="1:4" ht="15" x14ac:dyDescent="0.25">
      <c r="A57" s="13">
        <v>1231</v>
      </c>
      <c r="B57" s="13" t="s">
        <v>159</v>
      </c>
      <c r="C57" s="13" t="s">
        <v>160</v>
      </c>
      <c r="D57" s="14">
        <v>39002.699999999997</v>
      </c>
    </row>
    <row r="58" spans="1:4" ht="15" x14ac:dyDescent="0.25">
      <c r="A58" s="13">
        <v>1232</v>
      </c>
      <c r="B58" s="13" t="s">
        <v>151</v>
      </c>
      <c r="C58" s="13" t="s">
        <v>161</v>
      </c>
      <c r="D58" s="14">
        <v>35490.129999999997</v>
      </c>
    </row>
    <row r="59" spans="1:4" ht="15" x14ac:dyDescent="0.25">
      <c r="A59" s="13">
        <v>1233</v>
      </c>
      <c r="B59" s="13" t="s">
        <v>162</v>
      </c>
      <c r="C59" s="13" t="s">
        <v>163</v>
      </c>
      <c r="D59" s="14">
        <v>31709.73</v>
      </c>
    </row>
    <row r="60" spans="1:4" ht="15" x14ac:dyDescent="0.25">
      <c r="A60" s="13">
        <v>1234</v>
      </c>
      <c r="B60" s="13" t="s">
        <v>164</v>
      </c>
      <c r="C60" s="13" t="s">
        <v>165</v>
      </c>
      <c r="D60" s="14">
        <v>44221.88</v>
      </c>
    </row>
    <row r="61" spans="1:4" ht="15" x14ac:dyDescent="0.25">
      <c r="A61" s="13">
        <v>1235</v>
      </c>
      <c r="B61" s="13" t="s">
        <v>23</v>
      </c>
      <c r="C61" s="13" t="s">
        <v>169</v>
      </c>
      <c r="D61" s="14">
        <v>44221.88</v>
      </c>
    </row>
    <row r="62" spans="1:4" ht="15" x14ac:dyDescent="0.25">
      <c r="A62" s="13">
        <v>1236</v>
      </c>
      <c r="B62" s="13" t="s">
        <v>137</v>
      </c>
      <c r="C62" s="13" t="s">
        <v>170</v>
      </c>
      <c r="D62" s="14">
        <v>44034.55</v>
      </c>
    </row>
    <row r="63" spans="1:4" ht="15" x14ac:dyDescent="0.25">
      <c r="A63" s="13">
        <v>1238</v>
      </c>
      <c r="B63" s="13" t="s">
        <v>171</v>
      </c>
      <c r="C63" s="13" t="s">
        <v>172</v>
      </c>
      <c r="D63" s="14">
        <v>53921.21</v>
      </c>
    </row>
    <row r="64" spans="1:4" ht="15" x14ac:dyDescent="0.25">
      <c r="A64" s="13">
        <v>2004</v>
      </c>
      <c r="B64" s="13" t="s">
        <v>173</v>
      </c>
      <c r="C64" s="13" t="s">
        <v>174</v>
      </c>
      <c r="D64" s="14">
        <v>28781.07</v>
      </c>
    </row>
    <row r="65" spans="1:4" ht="15" x14ac:dyDescent="0.25">
      <c r="A65" s="13">
        <v>2017</v>
      </c>
      <c r="B65" s="13" t="s">
        <v>178</v>
      </c>
      <c r="C65" s="13" t="s">
        <v>179</v>
      </c>
      <c r="D65" s="14">
        <v>29492.51</v>
      </c>
    </row>
    <row r="66" spans="1:4" ht="15" x14ac:dyDescent="0.25">
      <c r="A66" s="13">
        <v>2024</v>
      </c>
      <c r="B66" s="13" t="s">
        <v>180</v>
      </c>
      <c r="C66" s="13" t="s">
        <v>181</v>
      </c>
      <c r="D66" s="14">
        <v>49784.39</v>
      </c>
    </row>
    <row r="67" spans="1:4" ht="15" x14ac:dyDescent="0.25">
      <c r="A67" s="13">
        <v>2055</v>
      </c>
      <c r="B67" s="13" t="s">
        <v>23</v>
      </c>
      <c r="C67" s="13" t="s">
        <v>183</v>
      </c>
      <c r="D67" s="14">
        <v>59403.56</v>
      </c>
    </row>
    <row r="68" spans="1:4" ht="15" x14ac:dyDescent="0.25">
      <c r="A68" s="13">
        <v>2094</v>
      </c>
      <c r="B68" s="13" t="s">
        <v>171</v>
      </c>
      <c r="C68" s="13" t="s">
        <v>188</v>
      </c>
      <c r="D68" s="14">
        <v>55514.85</v>
      </c>
    </row>
    <row r="69" spans="1:4" ht="15" x14ac:dyDescent="0.25">
      <c r="A69" s="13">
        <v>2114</v>
      </c>
      <c r="B69" s="13" t="s">
        <v>52</v>
      </c>
      <c r="C69" s="13" t="s">
        <v>192</v>
      </c>
      <c r="D69" s="14">
        <v>44221.88</v>
      </c>
    </row>
    <row r="70" spans="1:4" ht="15" x14ac:dyDescent="0.25">
      <c r="A70" s="13">
        <v>2115</v>
      </c>
      <c r="B70" s="13" t="s">
        <v>141</v>
      </c>
      <c r="C70" s="13" t="s">
        <v>193</v>
      </c>
      <c r="D70" s="14">
        <v>53315.35</v>
      </c>
    </row>
    <row r="71" spans="1:4" ht="15" x14ac:dyDescent="0.25">
      <c r="A71" s="13">
        <v>2117</v>
      </c>
      <c r="B71" s="13" t="s">
        <v>194</v>
      </c>
      <c r="C71" s="13" t="s">
        <v>195</v>
      </c>
      <c r="D71" s="14">
        <v>31567.05</v>
      </c>
    </row>
    <row r="72" spans="1:4" ht="15" x14ac:dyDescent="0.25">
      <c r="A72" s="13">
        <v>2123</v>
      </c>
      <c r="B72" s="13" t="s">
        <v>196</v>
      </c>
      <c r="C72" s="13" t="s">
        <v>197</v>
      </c>
      <c r="D72" s="14">
        <v>29788.48</v>
      </c>
    </row>
    <row r="73" spans="1:4" ht="15" x14ac:dyDescent="0.25">
      <c r="A73" s="13">
        <v>2145</v>
      </c>
      <c r="B73" s="13" t="s">
        <v>80</v>
      </c>
      <c r="C73" s="13" t="s">
        <v>198</v>
      </c>
      <c r="D73" s="14">
        <v>35893.42</v>
      </c>
    </row>
    <row r="74" spans="1:4" ht="15" x14ac:dyDescent="0.25">
      <c r="A74" s="13">
        <v>2152</v>
      </c>
      <c r="B74" s="13" t="s">
        <v>199</v>
      </c>
      <c r="C74" s="13" t="s">
        <v>200</v>
      </c>
      <c r="D74" s="14">
        <v>39002.699999999997</v>
      </c>
    </row>
    <row r="75" spans="1:4" ht="15" x14ac:dyDescent="0.25">
      <c r="A75" s="13">
        <v>2197</v>
      </c>
      <c r="B75" s="13" t="s">
        <v>23</v>
      </c>
      <c r="C75" s="13" t="s">
        <v>201</v>
      </c>
      <c r="D75" s="14">
        <v>29492.51</v>
      </c>
    </row>
    <row r="76" spans="1:4" ht="15" x14ac:dyDescent="0.25">
      <c r="A76" s="13">
        <v>2203</v>
      </c>
      <c r="B76" s="13" t="s">
        <v>202</v>
      </c>
      <c r="C76" s="13" t="s">
        <v>203</v>
      </c>
      <c r="D76" s="14">
        <v>46646.63</v>
      </c>
    </row>
    <row r="77" spans="1:4" ht="15" x14ac:dyDescent="0.25">
      <c r="A77" s="13">
        <v>2209</v>
      </c>
      <c r="B77" s="13" t="s">
        <v>204</v>
      </c>
      <c r="C77" s="13" t="s">
        <v>205</v>
      </c>
      <c r="D77" s="14">
        <v>31212.36</v>
      </c>
    </row>
    <row r="78" spans="1:4" ht="15" x14ac:dyDescent="0.25">
      <c r="A78" s="13">
        <v>2219</v>
      </c>
      <c r="B78" s="13" t="s">
        <v>194</v>
      </c>
      <c r="C78" s="13" t="s">
        <v>206</v>
      </c>
      <c r="D78" s="14">
        <v>31711.64</v>
      </c>
    </row>
    <row r="79" spans="1:4" ht="15" x14ac:dyDescent="0.25">
      <c r="A79" s="13">
        <v>2234</v>
      </c>
      <c r="B79" s="13" t="s">
        <v>141</v>
      </c>
      <c r="C79" s="13" t="s">
        <v>207</v>
      </c>
      <c r="D79" s="14">
        <v>30500.67</v>
      </c>
    </row>
    <row r="80" spans="1:4" ht="15" x14ac:dyDescent="0.25">
      <c r="A80" s="13">
        <v>2239</v>
      </c>
      <c r="B80" s="13" t="s">
        <v>55</v>
      </c>
      <c r="C80" s="13" t="s">
        <v>208</v>
      </c>
      <c r="D80" s="14">
        <v>59232.800000000003</v>
      </c>
    </row>
    <row r="81" spans="1:4" ht="15" x14ac:dyDescent="0.25">
      <c r="A81" s="13">
        <v>2269</v>
      </c>
      <c r="B81" s="13" t="s">
        <v>109</v>
      </c>
      <c r="C81" s="13" t="s">
        <v>210</v>
      </c>
      <c r="D81" s="14">
        <v>31212.36</v>
      </c>
    </row>
    <row r="82" spans="1:4" ht="15" x14ac:dyDescent="0.25">
      <c r="A82" s="13">
        <v>2271</v>
      </c>
      <c r="B82" s="13" t="s">
        <v>211</v>
      </c>
      <c r="C82" s="13" t="s">
        <v>212</v>
      </c>
      <c r="D82" s="14">
        <v>28457.69</v>
      </c>
    </row>
    <row r="83" spans="1:4" ht="15" x14ac:dyDescent="0.25">
      <c r="A83" s="13">
        <v>2341</v>
      </c>
      <c r="B83" s="13" t="s">
        <v>213</v>
      </c>
      <c r="C83" s="13" t="s">
        <v>214</v>
      </c>
      <c r="D83" s="14">
        <v>29086.23</v>
      </c>
    </row>
    <row r="84" spans="1:4" ht="15" x14ac:dyDescent="0.25">
      <c r="A84" s="13">
        <v>2342</v>
      </c>
      <c r="B84" s="13" t="s">
        <v>215</v>
      </c>
      <c r="C84" s="13" t="s">
        <v>216</v>
      </c>
      <c r="D84" s="14">
        <v>28894.94</v>
      </c>
    </row>
    <row r="85" spans="1:4" ht="15" x14ac:dyDescent="0.25">
      <c r="A85" s="13">
        <v>2372</v>
      </c>
      <c r="B85" s="13" t="s">
        <v>217</v>
      </c>
      <c r="C85" s="13" t="s">
        <v>218</v>
      </c>
      <c r="D85" s="14">
        <v>72339.62</v>
      </c>
    </row>
    <row r="86" spans="1:4" ht="15" x14ac:dyDescent="0.25">
      <c r="A86" s="13">
        <v>2389</v>
      </c>
      <c r="B86" s="13" t="s">
        <v>141</v>
      </c>
      <c r="C86" s="13" t="s">
        <v>219</v>
      </c>
      <c r="D86" s="14">
        <v>30857.68</v>
      </c>
    </row>
    <row r="87" spans="1:4" ht="15" x14ac:dyDescent="0.25">
      <c r="A87" s="13">
        <v>2399</v>
      </c>
      <c r="B87" s="13" t="s">
        <v>202</v>
      </c>
      <c r="C87" s="13" t="s">
        <v>220</v>
      </c>
      <c r="D87" s="14">
        <v>35086.83</v>
      </c>
    </row>
    <row r="88" spans="1:4" ht="15" x14ac:dyDescent="0.25">
      <c r="A88" s="13">
        <v>2401</v>
      </c>
      <c r="B88" s="13" t="s">
        <v>151</v>
      </c>
      <c r="C88" s="13" t="s">
        <v>221</v>
      </c>
      <c r="D88" s="14">
        <v>28529.24</v>
      </c>
    </row>
    <row r="89" spans="1:4" ht="15" x14ac:dyDescent="0.25">
      <c r="A89" s="13">
        <v>2429</v>
      </c>
      <c r="B89" s="13" t="s">
        <v>222</v>
      </c>
      <c r="C89" s="13" t="s">
        <v>223</v>
      </c>
      <c r="D89" s="14">
        <v>41957.45</v>
      </c>
    </row>
    <row r="90" spans="1:4" ht="15" x14ac:dyDescent="0.25">
      <c r="A90" s="13">
        <v>2430</v>
      </c>
      <c r="B90" s="13" t="s">
        <v>224</v>
      </c>
      <c r="C90" s="13" t="s">
        <v>225</v>
      </c>
      <c r="D90" s="14">
        <v>29157.37</v>
      </c>
    </row>
    <row r="91" spans="1:4" ht="15" x14ac:dyDescent="0.25">
      <c r="A91" s="13">
        <v>2444</v>
      </c>
      <c r="B91" s="13" t="s">
        <v>39</v>
      </c>
      <c r="C91" s="13" t="s">
        <v>226</v>
      </c>
      <c r="D91" s="14">
        <v>31322.59</v>
      </c>
    </row>
    <row r="92" spans="1:4" ht="15" x14ac:dyDescent="0.25">
      <c r="A92" s="13">
        <v>2446</v>
      </c>
      <c r="B92" s="13" t="s">
        <v>227</v>
      </c>
      <c r="C92" s="13" t="s">
        <v>228</v>
      </c>
      <c r="D92" s="14">
        <v>11038.16</v>
      </c>
    </row>
    <row r="93" spans="1:4" ht="15" x14ac:dyDescent="0.25">
      <c r="A93" s="13">
        <v>2449</v>
      </c>
      <c r="B93" s="13" t="s">
        <v>232</v>
      </c>
      <c r="C93" s="13" t="s">
        <v>233</v>
      </c>
      <c r="D93" s="14">
        <v>71526.81</v>
      </c>
    </row>
    <row r="94" spans="1:4" ht="15" x14ac:dyDescent="0.25">
      <c r="A94" s="13">
        <v>2452</v>
      </c>
      <c r="B94" s="13" t="s">
        <v>234</v>
      </c>
      <c r="C94" s="13" t="s">
        <v>235</v>
      </c>
      <c r="D94" s="14">
        <v>30264.99</v>
      </c>
    </row>
    <row r="95" spans="1:4" ht="15" x14ac:dyDescent="0.25">
      <c r="A95" s="13">
        <v>2461</v>
      </c>
      <c r="B95" s="13" t="s">
        <v>236</v>
      </c>
      <c r="C95" s="13" t="s">
        <v>237</v>
      </c>
      <c r="D95" s="14">
        <v>28661.74</v>
      </c>
    </row>
    <row r="96" spans="1:4" ht="15" x14ac:dyDescent="0.25">
      <c r="A96" s="13">
        <v>2462</v>
      </c>
      <c r="B96" s="13" t="s">
        <v>238</v>
      </c>
      <c r="C96" s="13" t="s">
        <v>239</v>
      </c>
      <c r="D96" s="14">
        <v>30423.99</v>
      </c>
    </row>
    <row r="97" spans="1:4" ht="15" x14ac:dyDescent="0.25">
      <c r="A97" s="13">
        <v>2477</v>
      </c>
      <c r="B97" s="13" t="s">
        <v>240</v>
      </c>
      <c r="C97" s="13" t="s">
        <v>241</v>
      </c>
      <c r="D97" s="14">
        <v>32331.9</v>
      </c>
    </row>
    <row r="98" spans="1:4" ht="15" x14ac:dyDescent="0.25">
      <c r="A98" s="13">
        <v>2492</v>
      </c>
      <c r="B98" s="13" t="s">
        <v>60</v>
      </c>
      <c r="C98" s="13" t="s">
        <v>241</v>
      </c>
      <c r="D98" s="14">
        <v>59232.800000000003</v>
      </c>
    </row>
    <row r="99" spans="1:4" ht="15" x14ac:dyDescent="0.25">
      <c r="A99" s="13">
        <v>2506</v>
      </c>
      <c r="B99" s="13" t="s">
        <v>52</v>
      </c>
      <c r="C99" s="13" t="s">
        <v>242</v>
      </c>
      <c r="D99" s="14">
        <v>42731.25</v>
      </c>
    </row>
    <row r="100" spans="1:4" ht="15" x14ac:dyDescent="0.25">
      <c r="A100" s="13">
        <v>2522</v>
      </c>
      <c r="B100" s="13" t="s">
        <v>243</v>
      </c>
      <c r="C100" s="13" t="s">
        <v>244</v>
      </c>
      <c r="D100" s="14">
        <v>42731.25</v>
      </c>
    </row>
    <row r="101" spans="1:4" ht="15" x14ac:dyDescent="0.25">
      <c r="A101" s="13">
        <v>2528</v>
      </c>
      <c r="B101" s="13" t="s">
        <v>58</v>
      </c>
      <c r="C101" s="13" t="s">
        <v>245</v>
      </c>
      <c r="D101" s="14">
        <v>27483.32</v>
      </c>
    </row>
    <row r="102" spans="1:4" ht="15" x14ac:dyDescent="0.25">
      <c r="A102" s="13">
        <v>2531</v>
      </c>
      <c r="B102" s="13" t="s">
        <v>23</v>
      </c>
      <c r="C102" s="13" t="s">
        <v>246</v>
      </c>
      <c r="D102" s="14">
        <v>31745.01</v>
      </c>
    </row>
    <row r="103" spans="1:4" ht="15" x14ac:dyDescent="0.25">
      <c r="A103" s="13">
        <v>2532</v>
      </c>
      <c r="B103" s="13" t="s">
        <v>247</v>
      </c>
      <c r="C103" s="13" t="s">
        <v>248</v>
      </c>
      <c r="D103" s="14">
        <v>38116.28</v>
      </c>
    </row>
    <row r="104" spans="1:4" ht="15" x14ac:dyDescent="0.25">
      <c r="A104" s="13">
        <v>2535</v>
      </c>
      <c r="B104" s="13" t="s">
        <v>249</v>
      </c>
      <c r="C104" s="13" t="s">
        <v>250</v>
      </c>
      <c r="D104" s="14">
        <v>29960.240000000002</v>
      </c>
    </row>
    <row r="105" spans="1:4" ht="15" x14ac:dyDescent="0.25">
      <c r="A105" s="13">
        <v>2539</v>
      </c>
      <c r="B105" s="13" t="s">
        <v>52</v>
      </c>
      <c r="C105" s="13" t="s">
        <v>251</v>
      </c>
      <c r="D105" s="14">
        <v>71040.7</v>
      </c>
    </row>
    <row r="106" spans="1:4" ht="15" x14ac:dyDescent="0.25">
      <c r="A106" s="13">
        <v>2541</v>
      </c>
      <c r="B106" s="13" t="s">
        <v>52</v>
      </c>
      <c r="C106" s="13" t="s">
        <v>252</v>
      </c>
      <c r="D106" s="14">
        <v>32830.19</v>
      </c>
    </row>
    <row r="107" spans="1:4" ht="15" x14ac:dyDescent="0.25">
      <c r="A107" s="13">
        <v>2545</v>
      </c>
      <c r="B107" s="13" t="s">
        <v>89</v>
      </c>
      <c r="C107" s="13" t="s">
        <v>253</v>
      </c>
      <c r="D107" s="14">
        <v>30388.71</v>
      </c>
    </row>
    <row r="108" spans="1:4" ht="15" x14ac:dyDescent="0.25">
      <c r="A108" s="13">
        <v>2550</v>
      </c>
      <c r="B108" s="13" t="s">
        <v>254</v>
      </c>
      <c r="C108" s="13" t="s">
        <v>255</v>
      </c>
      <c r="D108" s="14">
        <v>29125.49</v>
      </c>
    </row>
    <row r="109" spans="1:4" ht="15" x14ac:dyDescent="0.25">
      <c r="A109" s="13">
        <v>2551</v>
      </c>
      <c r="B109" s="13" t="s">
        <v>256</v>
      </c>
      <c r="C109" s="13" t="s">
        <v>257</v>
      </c>
      <c r="D109" s="14">
        <v>29157.37</v>
      </c>
    </row>
    <row r="110" spans="1:4" ht="15" x14ac:dyDescent="0.25">
      <c r="A110" s="13">
        <v>2560</v>
      </c>
      <c r="B110" s="13" t="s">
        <v>258</v>
      </c>
      <c r="C110" s="13" t="s">
        <v>259</v>
      </c>
      <c r="D110" s="14">
        <v>11854.12</v>
      </c>
    </row>
    <row r="111" spans="1:4" ht="15" x14ac:dyDescent="0.25">
      <c r="A111" s="13">
        <v>2564</v>
      </c>
      <c r="B111" s="13" t="s">
        <v>23</v>
      </c>
      <c r="C111" s="13" t="s">
        <v>261</v>
      </c>
      <c r="D111" s="14">
        <v>35893.42</v>
      </c>
    </row>
    <row r="112" spans="1:4" ht="15" x14ac:dyDescent="0.25">
      <c r="A112" s="13">
        <v>2567</v>
      </c>
      <c r="B112" s="13" t="s">
        <v>151</v>
      </c>
      <c r="C112" s="13" t="s">
        <v>262</v>
      </c>
      <c r="D112" s="14">
        <v>28894.94</v>
      </c>
    </row>
    <row r="113" spans="1:4" ht="15" x14ac:dyDescent="0.25">
      <c r="A113" s="13">
        <v>2570</v>
      </c>
      <c r="B113" s="13" t="s">
        <v>23</v>
      </c>
      <c r="C113" s="13" t="s">
        <v>262</v>
      </c>
      <c r="D113" s="14">
        <v>30040.23</v>
      </c>
    </row>
    <row r="114" spans="1:4" ht="15" x14ac:dyDescent="0.25">
      <c r="A114" s="13">
        <v>2593</v>
      </c>
      <c r="B114" s="13" t="s">
        <v>52</v>
      </c>
      <c r="C114" s="13" t="s">
        <v>263</v>
      </c>
      <c r="D114" s="14">
        <v>31212.36</v>
      </c>
    </row>
    <row r="115" spans="1:4" ht="15" x14ac:dyDescent="0.25">
      <c r="A115" s="13">
        <v>2596</v>
      </c>
      <c r="B115" s="13" t="s">
        <v>264</v>
      </c>
      <c r="C115" s="13" t="s">
        <v>265</v>
      </c>
      <c r="D115" s="14">
        <v>69901.2</v>
      </c>
    </row>
    <row r="116" spans="1:4" ht="15" x14ac:dyDescent="0.25">
      <c r="A116" s="13">
        <v>2602</v>
      </c>
      <c r="B116" s="13" t="s">
        <v>78</v>
      </c>
      <c r="C116" s="13" t="s">
        <v>266</v>
      </c>
      <c r="D116" s="14">
        <v>50065.13</v>
      </c>
    </row>
    <row r="117" spans="1:4" ht="15" x14ac:dyDescent="0.25">
      <c r="A117" s="13">
        <v>2604</v>
      </c>
      <c r="B117" s="13" t="s">
        <v>267</v>
      </c>
      <c r="C117" s="13" t="s">
        <v>268</v>
      </c>
      <c r="D117" s="14">
        <v>32457.119999999999</v>
      </c>
    </row>
    <row r="118" spans="1:4" ht="15" x14ac:dyDescent="0.25">
      <c r="A118" s="13">
        <v>2605</v>
      </c>
      <c r="B118" s="13" t="s">
        <v>159</v>
      </c>
      <c r="C118" s="13" t="s">
        <v>269</v>
      </c>
      <c r="D118" s="14">
        <v>28457.69</v>
      </c>
    </row>
    <row r="119" spans="1:4" ht="15" x14ac:dyDescent="0.25">
      <c r="A119" s="13">
        <v>2608</v>
      </c>
      <c r="B119" s="13" t="s">
        <v>39</v>
      </c>
      <c r="C119" s="13" t="s">
        <v>270</v>
      </c>
      <c r="D119" s="14">
        <v>32328.43</v>
      </c>
    </row>
    <row r="120" spans="1:4" ht="15" x14ac:dyDescent="0.25">
      <c r="A120" s="13">
        <v>2621</v>
      </c>
      <c r="B120" s="13" t="s">
        <v>23</v>
      </c>
      <c r="C120" s="13" t="s">
        <v>271</v>
      </c>
      <c r="D120" s="14">
        <v>43725</v>
      </c>
    </row>
    <row r="121" spans="1:4" ht="15" x14ac:dyDescent="0.25">
      <c r="A121" s="13">
        <v>2624</v>
      </c>
      <c r="B121" s="13" t="s">
        <v>23</v>
      </c>
      <c r="C121" s="13" t="s">
        <v>272</v>
      </c>
      <c r="D121" s="14">
        <v>35893.42</v>
      </c>
    </row>
    <row r="122" spans="1:4" ht="15" x14ac:dyDescent="0.25">
      <c r="A122" s="13">
        <v>2644</v>
      </c>
      <c r="B122" s="13" t="s">
        <v>171</v>
      </c>
      <c r="C122" s="13" t="s">
        <v>273</v>
      </c>
      <c r="D122" s="14">
        <v>28122.46</v>
      </c>
    </row>
    <row r="123" spans="1:4" ht="15" x14ac:dyDescent="0.25">
      <c r="A123" s="13">
        <v>2675</v>
      </c>
      <c r="B123" s="13" t="s">
        <v>52</v>
      </c>
      <c r="C123" s="13" t="s">
        <v>274</v>
      </c>
      <c r="D123" s="14">
        <v>35490.129999999997</v>
      </c>
    </row>
    <row r="124" spans="1:4" ht="15" x14ac:dyDescent="0.25">
      <c r="A124" s="13">
        <v>2679</v>
      </c>
      <c r="B124" s="13" t="s">
        <v>215</v>
      </c>
      <c r="C124" s="13" t="s">
        <v>275</v>
      </c>
      <c r="D124" s="14">
        <v>29430.240000000002</v>
      </c>
    </row>
    <row r="125" spans="1:4" ht="15" x14ac:dyDescent="0.25">
      <c r="A125" s="13">
        <v>2688</v>
      </c>
      <c r="B125" s="13" t="s">
        <v>276</v>
      </c>
      <c r="C125" s="13" t="s">
        <v>277</v>
      </c>
      <c r="D125" s="14">
        <v>29924.46</v>
      </c>
    </row>
    <row r="126" spans="1:4" ht="15" x14ac:dyDescent="0.25">
      <c r="A126" s="13">
        <v>2689</v>
      </c>
      <c r="B126" s="13" t="s">
        <v>39</v>
      </c>
      <c r="C126" s="13" t="s">
        <v>278</v>
      </c>
      <c r="D126" s="14">
        <v>64363.199999999997</v>
      </c>
    </row>
    <row r="127" spans="1:4" ht="15" x14ac:dyDescent="0.25">
      <c r="A127" s="13">
        <v>2695</v>
      </c>
      <c r="B127" s="13" t="s">
        <v>141</v>
      </c>
      <c r="C127" s="13" t="s">
        <v>280</v>
      </c>
      <c r="D127" s="14">
        <v>60292.800000000003</v>
      </c>
    </row>
    <row r="128" spans="1:4" ht="15" x14ac:dyDescent="0.25">
      <c r="A128" s="13">
        <v>2717</v>
      </c>
      <c r="B128" s="13" t="s">
        <v>39</v>
      </c>
      <c r="C128" s="13" t="s">
        <v>281</v>
      </c>
      <c r="D128" s="14">
        <v>11165.03</v>
      </c>
    </row>
    <row r="129" spans="1:4" ht="15" x14ac:dyDescent="0.25">
      <c r="A129" s="13">
        <v>2735</v>
      </c>
      <c r="B129" s="13" t="s">
        <v>282</v>
      </c>
      <c r="C129" s="13" t="s">
        <v>283</v>
      </c>
      <c r="D129" s="14">
        <v>39002.699999999997</v>
      </c>
    </row>
    <row r="130" spans="1:4" ht="15" x14ac:dyDescent="0.25">
      <c r="A130" s="13">
        <v>2763</v>
      </c>
      <c r="B130" s="13" t="s">
        <v>240</v>
      </c>
      <c r="C130" s="13" t="s">
        <v>284</v>
      </c>
      <c r="D130" s="14">
        <v>71526.81</v>
      </c>
    </row>
    <row r="131" spans="1:4" ht="15" x14ac:dyDescent="0.25">
      <c r="A131" s="13">
        <v>2767</v>
      </c>
      <c r="B131" s="13" t="s">
        <v>23</v>
      </c>
      <c r="C131" s="13" t="s">
        <v>285</v>
      </c>
      <c r="D131" s="14">
        <v>59232.800000000003</v>
      </c>
    </row>
    <row r="132" spans="1:4" ht="15" x14ac:dyDescent="0.25">
      <c r="A132" s="13">
        <v>2769</v>
      </c>
      <c r="B132" s="13" t="s">
        <v>39</v>
      </c>
      <c r="C132" s="13" t="s">
        <v>286</v>
      </c>
      <c r="D132" s="14">
        <v>29157.37</v>
      </c>
    </row>
    <row r="133" spans="1:4" ht="15" x14ac:dyDescent="0.25">
      <c r="A133" s="13">
        <v>2770</v>
      </c>
      <c r="B133" s="13" t="s">
        <v>39</v>
      </c>
      <c r="C133" s="13" t="s">
        <v>287</v>
      </c>
      <c r="D133" s="14">
        <v>44221.88</v>
      </c>
    </row>
    <row r="134" spans="1:4" ht="15" x14ac:dyDescent="0.25">
      <c r="A134" s="13">
        <v>2791</v>
      </c>
      <c r="B134" s="13" t="s">
        <v>288</v>
      </c>
      <c r="C134" s="13" t="s">
        <v>289</v>
      </c>
      <c r="D134" s="14">
        <v>39002.699999999997</v>
      </c>
    </row>
    <row r="135" spans="1:4" ht="15" x14ac:dyDescent="0.25">
      <c r="A135" s="13">
        <v>2848</v>
      </c>
      <c r="B135" s="13" t="s">
        <v>23</v>
      </c>
      <c r="C135" s="13" t="s">
        <v>290</v>
      </c>
      <c r="D135" s="14">
        <v>59905.9</v>
      </c>
    </row>
    <row r="136" spans="1:4" ht="15" x14ac:dyDescent="0.25">
      <c r="A136" s="13">
        <v>2874</v>
      </c>
      <c r="B136" s="13" t="s">
        <v>23</v>
      </c>
      <c r="C136" s="13" t="s">
        <v>291</v>
      </c>
      <c r="D136" s="14">
        <v>31212.36</v>
      </c>
    </row>
    <row r="137" spans="1:4" ht="15" x14ac:dyDescent="0.25">
      <c r="A137" s="13">
        <v>2969</v>
      </c>
      <c r="B137" s="13" t="s">
        <v>52</v>
      </c>
      <c r="C137" s="13" t="s">
        <v>292</v>
      </c>
      <c r="D137" s="14">
        <v>28636.07</v>
      </c>
    </row>
    <row r="138" spans="1:4" ht="15" x14ac:dyDescent="0.25">
      <c r="A138" s="13">
        <v>2990</v>
      </c>
      <c r="B138" s="13" t="s">
        <v>52</v>
      </c>
      <c r="C138" s="13" t="s">
        <v>293</v>
      </c>
      <c r="D138" s="14">
        <v>28122.46</v>
      </c>
    </row>
    <row r="139" spans="1:4" ht="15" x14ac:dyDescent="0.25">
      <c r="A139" s="13">
        <v>3037</v>
      </c>
      <c r="B139" s="13" t="s">
        <v>254</v>
      </c>
      <c r="C139" s="13" t="s">
        <v>294</v>
      </c>
      <c r="D139" s="14">
        <v>31402.25</v>
      </c>
    </row>
    <row r="140" spans="1:4" ht="15" x14ac:dyDescent="0.25">
      <c r="A140" s="13">
        <v>3041</v>
      </c>
      <c r="B140" s="13" t="s">
        <v>164</v>
      </c>
      <c r="C140" s="13" t="s">
        <v>295</v>
      </c>
      <c r="D140" s="14">
        <v>48927.28</v>
      </c>
    </row>
    <row r="141" spans="1:4" ht="15" x14ac:dyDescent="0.25">
      <c r="A141" s="13">
        <v>3044</v>
      </c>
      <c r="B141" s="13" t="s">
        <v>296</v>
      </c>
      <c r="C141" s="13" t="s">
        <v>297</v>
      </c>
      <c r="D141" s="14">
        <v>27483.32</v>
      </c>
    </row>
    <row r="142" spans="1:4" ht="15" x14ac:dyDescent="0.25">
      <c r="A142" s="13">
        <v>3052</v>
      </c>
      <c r="B142" s="13" t="s">
        <v>23</v>
      </c>
      <c r="C142" s="13" t="s">
        <v>298</v>
      </c>
      <c r="D142" s="14">
        <v>30121.47</v>
      </c>
    </row>
    <row r="143" spans="1:4" ht="15" x14ac:dyDescent="0.25">
      <c r="A143" s="13">
        <v>3053</v>
      </c>
      <c r="B143" s="13" t="s">
        <v>217</v>
      </c>
      <c r="C143" s="13" t="s">
        <v>299</v>
      </c>
      <c r="D143" s="14">
        <v>32084.05</v>
      </c>
    </row>
    <row r="144" spans="1:4" ht="15" x14ac:dyDescent="0.25">
      <c r="A144" s="13">
        <v>3054</v>
      </c>
      <c r="B144" s="13" t="s">
        <v>52</v>
      </c>
      <c r="C144" s="13" t="s">
        <v>300</v>
      </c>
      <c r="D144" s="14">
        <v>42731.25</v>
      </c>
    </row>
    <row r="145" spans="1:4" ht="15" x14ac:dyDescent="0.25">
      <c r="A145" s="13">
        <v>3055</v>
      </c>
      <c r="B145" s="13" t="s">
        <v>52</v>
      </c>
      <c r="C145" s="13" t="s">
        <v>301</v>
      </c>
      <c r="D145" s="14">
        <v>35086.83</v>
      </c>
    </row>
    <row r="146" spans="1:4" ht="15" x14ac:dyDescent="0.25">
      <c r="A146" s="13">
        <v>3056</v>
      </c>
      <c r="B146" s="13" t="s">
        <v>23</v>
      </c>
      <c r="C146" s="13" t="s">
        <v>302</v>
      </c>
      <c r="D146" s="14">
        <v>29447.46</v>
      </c>
    </row>
    <row r="147" spans="1:4" ht="15" x14ac:dyDescent="0.25">
      <c r="A147" s="13">
        <v>3057</v>
      </c>
      <c r="B147" s="13" t="s">
        <v>151</v>
      </c>
      <c r="C147" s="13" t="s">
        <v>303</v>
      </c>
      <c r="D147" s="14">
        <v>30264.99</v>
      </c>
    </row>
    <row r="148" spans="1:4" ht="15" x14ac:dyDescent="0.25">
      <c r="A148" s="13">
        <v>3062</v>
      </c>
      <c r="B148" s="13" t="s">
        <v>141</v>
      </c>
      <c r="C148" s="13" t="s">
        <v>304</v>
      </c>
      <c r="D148" s="14">
        <v>31212.36</v>
      </c>
    </row>
    <row r="149" spans="1:4" ht="15" x14ac:dyDescent="0.25">
      <c r="A149" s="13">
        <v>3063</v>
      </c>
      <c r="B149" s="13" t="s">
        <v>232</v>
      </c>
      <c r="C149" s="13" t="s">
        <v>304</v>
      </c>
      <c r="D149" s="14">
        <v>28894.94</v>
      </c>
    </row>
    <row r="150" spans="1:4" ht="15" x14ac:dyDescent="0.25">
      <c r="A150" s="13">
        <v>3064</v>
      </c>
      <c r="B150" s="13" t="s">
        <v>39</v>
      </c>
      <c r="C150" s="13" t="s">
        <v>305</v>
      </c>
      <c r="D150" s="14">
        <v>32830.19</v>
      </c>
    </row>
    <row r="151" spans="1:4" ht="15" x14ac:dyDescent="0.25">
      <c r="A151" s="13">
        <v>3065</v>
      </c>
      <c r="B151" s="13" t="s">
        <v>171</v>
      </c>
      <c r="C151" s="13" t="s">
        <v>306</v>
      </c>
      <c r="D151" s="14">
        <v>29381.71</v>
      </c>
    </row>
    <row r="152" spans="1:4" ht="15" x14ac:dyDescent="0.25">
      <c r="A152" s="13">
        <v>3068</v>
      </c>
      <c r="B152" s="13" t="s">
        <v>307</v>
      </c>
      <c r="C152" s="13" t="s">
        <v>308</v>
      </c>
      <c r="D152" s="14">
        <v>43725</v>
      </c>
    </row>
    <row r="153" spans="1:4" ht="15" x14ac:dyDescent="0.25">
      <c r="A153" s="13">
        <v>3071</v>
      </c>
      <c r="B153" s="13" t="s">
        <v>23</v>
      </c>
      <c r="C153" s="13" t="s">
        <v>309</v>
      </c>
      <c r="D153" s="14">
        <v>40685.449999999997</v>
      </c>
    </row>
    <row r="154" spans="1:4" ht="15" x14ac:dyDescent="0.25">
      <c r="A154" s="13">
        <v>3072</v>
      </c>
      <c r="B154" s="13" t="s">
        <v>23</v>
      </c>
      <c r="C154" s="13" t="s">
        <v>310</v>
      </c>
      <c r="D154" s="14">
        <v>40499.949999999997</v>
      </c>
    </row>
    <row r="155" spans="1:4" ht="15" x14ac:dyDescent="0.25">
      <c r="A155" s="13">
        <v>3073</v>
      </c>
      <c r="B155" s="13" t="s">
        <v>39</v>
      </c>
      <c r="C155" s="13" t="s">
        <v>311</v>
      </c>
      <c r="D155" s="14">
        <v>55196.85</v>
      </c>
    </row>
    <row r="156" spans="1:4" ht="15" x14ac:dyDescent="0.25">
      <c r="A156" s="13">
        <v>3074</v>
      </c>
      <c r="B156" s="13" t="s">
        <v>157</v>
      </c>
      <c r="C156" s="13" t="s">
        <v>312</v>
      </c>
      <c r="D156" s="14">
        <v>66628.820000000007</v>
      </c>
    </row>
    <row r="157" spans="1:4" ht="15" x14ac:dyDescent="0.25">
      <c r="A157" s="13">
        <v>3075</v>
      </c>
      <c r="B157" s="13" t="s">
        <v>194</v>
      </c>
      <c r="C157" s="13" t="s">
        <v>313</v>
      </c>
      <c r="D157" s="14">
        <v>59403.56</v>
      </c>
    </row>
    <row r="158" spans="1:4" ht="15" x14ac:dyDescent="0.25">
      <c r="A158" s="13">
        <v>3076</v>
      </c>
      <c r="B158" s="13" t="s">
        <v>194</v>
      </c>
      <c r="C158" s="13" t="s">
        <v>314</v>
      </c>
      <c r="D158" s="14">
        <v>29492.51</v>
      </c>
    </row>
    <row r="159" spans="1:4" ht="15" x14ac:dyDescent="0.25">
      <c r="A159" s="13">
        <v>3078</v>
      </c>
      <c r="B159" s="13" t="s">
        <v>171</v>
      </c>
      <c r="C159" s="13" t="s">
        <v>315</v>
      </c>
      <c r="D159" s="14">
        <v>32578.44</v>
      </c>
    </row>
    <row r="160" spans="1:4" ht="15" x14ac:dyDescent="0.25">
      <c r="A160" s="13">
        <v>3079</v>
      </c>
      <c r="B160" s="13" t="s">
        <v>52</v>
      </c>
      <c r="C160" s="13" t="s">
        <v>315</v>
      </c>
      <c r="D160" s="14">
        <v>38559.49</v>
      </c>
    </row>
    <row r="161" spans="1:4" ht="15" x14ac:dyDescent="0.25">
      <c r="A161" s="13">
        <v>3083</v>
      </c>
      <c r="B161" s="13" t="s">
        <v>52</v>
      </c>
      <c r="C161" s="13" t="s">
        <v>316</v>
      </c>
      <c r="D161" s="14">
        <v>50634.05</v>
      </c>
    </row>
    <row r="162" spans="1:4" ht="15" x14ac:dyDescent="0.25">
      <c r="A162" s="13">
        <v>3084</v>
      </c>
      <c r="B162" s="13" t="s">
        <v>89</v>
      </c>
      <c r="C162" s="13" t="s">
        <v>317</v>
      </c>
      <c r="D162" s="14">
        <v>43725</v>
      </c>
    </row>
    <row r="163" spans="1:4" ht="15" x14ac:dyDescent="0.25">
      <c r="A163" s="13">
        <v>3085</v>
      </c>
      <c r="B163" s="13" t="s">
        <v>288</v>
      </c>
      <c r="C163" s="13" t="s">
        <v>318</v>
      </c>
      <c r="D163" s="14">
        <v>30264.99</v>
      </c>
    </row>
    <row r="164" spans="1:4" ht="15" x14ac:dyDescent="0.25">
      <c r="A164" s="13">
        <v>3087</v>
      </c>
      <c r="B164" s="13" t="s">
        <v>164</v>
      </c>
      <c r="C164" s="13" t="s">
        <v>318</v>
      </c>
      <c r="D164" s="14">
        <v>43725</v>
      </c>
    </row>
    <row r="165" spans="1:4" ht="15" x14ac:dyDescent="0.25">
      <c r="A165" s="13">
        <v>3090</v>
      </c>
      <c r="B165" s="13" t="s">
        <v>23</v>
      </c>
      <c r="C165" s="13" t="s">
        <v>319</v>
      </c>
      <c r="D165" s="14">
        <v>44553.13</v>
      </c>
    </row>
    <row r="166" spans="1:4" ht="15" x14ac:dyDescent="0.25">
      <c r="A166" s="13">
        <v>3092</v>
      </c>
      <c r="B166" s="13" t="s">
        <v>320</v>
      </c>
      <c r="C166" s="13" t="s">
        <v>321</v>
      </c>
      <c r="D166" s="14">
        <v>50356.63</v>
      </c>
    </row>
    <row r="167" spans="1:4" ht="15" x14ac:dyDescent="0.25">
      <c r="A167" s="13">
        <v>3093</v>
      </c>
      <c r="B167" s="13" t="s">
        <v>23</v>
      </c>
      <c r="C167" s="13" t="s">
        <v>321</v>
      </c>
      <c r="D167" s="14">
        <v>50662.2</v>
      </c>
    </row>
    <row r="168" spans="1:4" ht="15" x14ac:dyDescent="0.25">
      <c r="A168" s="13">
        <v>3095</v>
      </c>
      <c r="B168" s="13" t="s">
        <v>141</v>
      </c>
      <c r="C168" s="13" t="s">
        <v>322</v>
      </c>
      <c r="D168" s="14">
        <v>48927.28</v>
      </c>
    </row>
    <row r="169" spans="1:4" ht="15" x14ac:dyDescent="0.25">
      <c r="A169" s="13">
        <v>3096</v>
      </c>
      <c r="B169" s="13" t="s">
        <v>141</v>
      </c>
      <c r="C169" s="13" t="s">
        <v>323</v>
      </c>
      <c r="D169" s="14">
        <v>42731.25</v>
      </c>
    </row>
    <row r="170" spans="1:4" ht="15" x14ac:dyDescent="0.25">
      <c r="A170" s="13">
        <v>3099</v>
      </c>
      <c r="B170" s="13" t="s">
        <v>324</v>
      </c>
      <c r="C170" s="13" t="s">
        <v>323</v>
      </c>
      <c r="D170" s="14">
        <v>53315.35</v>
      </c>
    </row>
    <row r="171" spans="1:4" ht="15" x14ac:dyDescent="0.25">
      <c r="A171" s="13">
        <v>3100</v>
      </c>
      <c r="B171" s="13" t="s">
        <v>23</v>
      </c>
      <c r="C171" s="13" t="s">
        <v>325</v>
      </c>
      <c r="D171" s="14">
        <v>35893.42</v>
      </c>
    </row>
    <row r="172" spans="1:4" ht="15" x14ac:dyDescent="0.25">
      <c r="A172" s="13">
        <v>3101</v>
      </c>
      <c r="B172" s="13" t="s">
        <v>157</v>
      </c>
      <c r="C172" s="13" t="s">
        <v>326</v>
      </c>
      <c r="D172" s="14">
        <v>50065.13</v>
      </c>
    </row>
    <row r="173" spans="1:4" ht="15" x14ac:dyDescent="0.25">
      <c r="A173" s="13">
        <v>3102</v>
      </c>
      <c r="B173" s="13" t="s">
        <v>141</v>
      </c>
      <c r="C173" s="13" t="s">
        <v>326</v>
      </c>
      <c r="D173" s="14">
        <v>64715.65</v>
      </c>
    </row>
    <row r="174" spans="1:4" ht="15" x14ac:dyDescent="0.25">
      <c r="A174" s="13">
        <v>3103</v>
      </c>
      <c r="B174" s="13" t="s">
        <v>55</v>
      </c>
      <c r="C174" s="13" t="s">
        <v>327</v>
      </c>
      <c r="D174" s="14">
        <v>38227.08</v>
      </c>
    </row>
    <row r="175" spans="1:4" ht="15" x14ac:dyDescent="0.25">
      <c r="A175" s="13">
        <v>3104</v>
      </c>
      <c r="B175" s="13" t="s">
        <v>236</v>
      </c>
      <c r="C175" s="13" t="s">
        <v>328</v>
      </c>
      <c r="D175" s="14">
        <v>68328.13</v>
      </c>
    </row>
    <row r="176" spans="1:4" ht="15" x14ac:dyDescent="0.25">
      <c r="A176" s="13">
        <v>3105</v>
      </c>
      <c r="B176" s="13" t="s">
        <v>52</v>
      </c>
      <c r="C176" s="13" t="s">
        <v>329</v>
      </c>
      <c r="D176" s="14">
        <v>28894.94</v>
      </c>
    </row>
    <row r="177" spans="1:4" ht="15" x14ac:dyDescent="0.25">
      <c r="A177" s="13">
        <v>3106</v>
      </c>
      <c r="B177" s="13" t="s">
        <v>75</v>
      </c>
      <c r="C177" s="13" t="s">
        <v>329</v>
      </c>
      <c r="D177" s="14">
        <v>50065.13</v>
      </c>
    </row>
    <row r="178" spans="1:4" ht="15" x14ac:dyDescent="0.25">
      <c r="A178" s="13">
        <v>3108</v>
      </c>
      <c r="B178" s="13" t="s">
        <v>141</v>
      </c>
      <c r="C178" s="13" t="s">
        <v>329</v>
      </c>
      <c r="D178" s="14">
        <v>33206.49</v>
      </c>
    </row>
    <row r="179" spans="1:4" ht="15" x14ac:dyDescent="0.25">
      <c r="A179" s="13">
        <v>3111</v>
      </c>
      <c r="B179" s="13" t="s">
        <v>330</v>
      </c>
      <c r="C179" s="13" t="s">
        <v>331</v>
      </c>
      <c r="D179" s="14">
        <v>29223.29</v>
      </c>
    </row>
    <row r="180" spans="1:4" ht="15" x14ac:dyDescent="0.25">
      <c r="A180" s="13">
        <v>3112</v>
      </c>
      <c r="B180" s="13" t="s">
        <v>199</v>
      </c>
      <c r="C180" s="13" t="s">
        <v>332</v>
      </c>
      <c r="D180" s="14">
        <v>28849.47</v>
      </c>
    </row>
    <row r="181" spans="1:4" ht="15" x14ac:dyDescent="0.25">
      <c r="A181" s="13">
        <v>3113</v>
      </c>
      <c r="B181" s="13" t="s">
        <v>333</v>
      </c>
      <c r="C181" s="13" t="s">
        <v>334</v>
      </c>
      <c r="D181" s="14">
        <v>28122.46</v>
      </c>
    </row>
    <row r="182" spans="1:4" ht="15" x14ac:dyDescent="0.25">
      <c r="A182" s="13">
        <v>3117</v>
      </c>
      <c r="B182" s="13" t="s">
        <v>215</v>
      </c>
      <c r="C182" s="13" t="s">
        <v>335</v>
      </c>
      <c r="D182" s="14">
        <v>28781.07</v>
      </c>
    </row>
    <row r="183" spans="1:4" ht="15" x14ac:dyDescent="0.25">
      <c r="A183" s="13">
        <v>3118</v>
      </c>
      <c r="B183" s="13" t="s">
        <v>52</v>
      </c>
      <c r="C183" s="13" t="s">
        <v>336</v>
      </c>
      <c r="D183" s="14">
        <v>32260.44</v>
      </c>
    </row>
    <row r="184" spans="1:4" ht="15" x14ac:dyDescent="0.25">
      <c r="A184" s="13">
        <v>3119</v>
      </c>
      <c r="B184" s="13" t="s">
        <v>337</v>
      </c>
      <c r="C184" s="13" t="s">
        <v>338</v>
      </c>
      <c r="D184" s="14">
        <v>33203.26</v>
      </c>
    </row>
    <row r="185" spans="1:4" ht="15" x14ac:dyDescent="0.25">
      <c r="A185" s="13">
        <v>3120</v>
      </c>
      <c r="B185" s="13" t="s">
        <v>199</v>
      </c>
      <c r="C185" s="13" t="s">
        <v>339</v>
      </c>
      <c r="D185" s="14">
        <v>49784.39</v>
      </c>
    </row>
    <row r="186" spans="1:4" ht="15" x14ac:dyDescent="0.25">
      <c r="A186" s="13">
        <v>3121</v>
      </c>
      <c r="B186" s="13" t="s">
        <v>256</v>
      </c>
      <c r="C186" s="13" t="s">
        <v>340</v>
      </c>
      <c r="D186" s="14">
        <v>27810.92</v>
      </c>
    </row>
    <row r="187" spans="1:4" ht="15" x14ac:dyDescent="0.25">
      <c r="A187" s="13">
        <v>3122</v>
      </c>
      <c r="B187" s="13" t="s">
        <v>55</v>
      </c>
      <c r="C187" s="13" t="s">
        <v>341</v>
      </c>
      <c r="D187" s="14">
        <v>44221.88</v>
      </c>
    </row>
    <row r="188" spans="1:4" ht="15" x14ac:dyDescent="0.25">
      <c r="A188" s="13">
        <v>3123</v>
      </c>
      <c r="B188" s="13" t="s">
        <v>171</v>
      </c>
      <c r="C188" s="13" t="s">
        <v>342</v>
      </c>
      <c r="D188" s="14">
        <v>31567.05</v>
      </c>
    </row>
    <row r="189" spans="1:4" ht="15" x14ac:dyDescent="0.25">
      <c r="A189" s="13">
        <v>3125</v>
      </c>
      <c r="B189" s="13" t="s">
        <v>204</v>
      </c>
      <c r="C189" s="13" t="s">
        <v>343</v>
      </c>
      <c r="D189" s="14">
        <v>28822.23</v>
      </c>
    </row>
    <row r="190" spans="1:4" ht="15" x14ac:dyDescent="0.25">
      <c r="A190" s="13">
        <v>3126</v>
      </c>
      <c r="B190" s="13" t="s">
        <v>52</v>
      </c>
      <c r="C190" s="13" t="s">
        <v>344</v>
      </c>
      <c r="D190" s="14">
        <v>28847.24</v>
      </c>
    </row>
    <row r="191" spans="1:4" ht="15" x14ac:dyDescent="0.25">
      <c r="A191" s="13">
        <v>3128</v>
      </c>
      <c r="B191" s="13" t="s">
        <v>345</v>
      </c>
      <c r="C191" s="13" t="s">
        <v>346</v>
      </c>
      <c r="D191" s="14">
        <v>44221.88</v>
      </c>
    </row>
    <row r="192" spans="1:4" ht="15" x14ac:dyDescent="0.25">
      <c r="A192" s="13">
        <v>3129</v>
      </c>
      <c r="B192" s="13" t="s">
        <v>75</v>
      </c>
      <c r="C192" s="13" t="s">
        <v>347</v>
      </c>
      <c r="D192" s="14">
        <v>29921.07</v>
      </c>
    </row>
    <row r="193" spans="1:4" ht="15" x14ac:dyDescent="0.25">
      <c r="A193" s="13">
        <v>3130</v>
      </c>
      <c r="B193" s="13" t="s">
        <v>89</v>
      </c>
      <c r="C193" s="13" t="s">
        <v>348</v>
      </c>
      <c r="D193" s="14">
        <v>40897.449999999997</v>
      </c>
    </row>
    <row r="194" spans="1:4" ht="15" x14ac:dyDescent="0.25">
      <c r="A194" s="13">
        <v>3131</v>
      </c>
      <c r="B194" s="13" t="s">
        <v>89</v>
      </c>
      <c r="C194" s="13" t="s">
        <v>349</v>
      </c>
      <c r="D194" s="14">
        <v>33048.07</v>
      </c>
    </row>
    <row r="195" spans="1:4" ht="15" x14ac:dyDescent="0.25">
      <c r="A195" s="13">
        <v>3132</v>
      </c>
      <c r="B195" s="13" t="s">
        <v>23</v>
      </c>
      <c r="C195" s="13" t="s">
        <v>350</v>
      </c>
      <c r="D195" s="14">
        <v>30582.99</v>
      </c>
    </row>
    <row r="196" spans="1:4" ht="15" x14ac:dyDescent="0.25">
      <c r="A196" s="13">
        <v>3133</v>
      </c>
      <c r="B196" s="13" t="s">
        <v>171</v>
      </c>
      <c r="C196" s="13" t="s">
        <v>351</v>
      </c>
      <c r="D196" s="14">
        <v>31233.07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4" workbookViewId="0">
      <selection activeCell="B7" sqref="B7"/>
    </sheetView>
  </sheetViews>
  <sheetFormatPr baseColWidth="10" defaultRowHeight="12.75" x14ac:dyDescent="0.2"/>
  <cols>
    <col min="1" max="1" width="20.7109375" customWidth="1"/>
    <col min="2" max="2" width="18.85546875" customWidth="1"/>
    <col min="3" max="4" width="16.5703125" bestFit="1" customWidth="1"/>
  </cols>
  <sheetData>
    <row r="1" spans="1:4" ht="18" hidden="1" x14ac:dyDescent="0.25">
      <c r="A1" s="2" t="s">
        <v>367</v>
      </c>
      <c r="B1" s="3">
        <v>21.75</v>
      </c>
      <c r="C1" s="4"/>
      <c r="D1" s="4"/>
    </row>
    <row r="2" spans="1:4" ht="18" hidden="1" x14ac:dyDescent="0.25">
      <c r="A2" s="2" t="s">
        <v>373</v>
      </c>
      <c r="B2" s="3">
        <v>4.3499999999999996</v>
      </c>
      <c r="C2" s="4"/>
      <c r="D2" s="4"/>
    </row>
    <row r="3" spans="1:4" ht="18" hidden="1" x14ac:dyDescent="0.25">
      <c r="A3" s="4"/>
      <c r="B3" s="4"/>
      <c r="C3" s="4"/>
      <c r="D3" s="4"/>
    </row>
    <row r="4" spans="1:4" ht="37.5" x14ac:dyDescent="0.3">
      <c r="A4" s="5"/>
      <c r="B4" s="6" t="s">
        <v>376</v>
      </c>
      <c r="C4" s="7" t="s">
        <v>380</v>
      </c>
      <c r="D4" s="7" t="s">
        <v>381</v>
      </c>
    </row>
    <row r="5" spans="1:4" ht="18.75" x14ac:dyDescent="0.3">
      <c r="A5" s="5" t="s">
        <v>377</v>
      </c>
      <c r="B5" s="8">
        <v>8.2750000000000004E-2</v>
      </c>
      <c r="C5" s="9">
        <v>45900</v>
      </c>
      <c r="D5" s="9">
        <v>45900</v>
      </c>
    </row>
    <row r="6" spans="1:4" ht="18.75" x14ac:dyDescent="0.3">
      <c r="A6" s="5" t="s">
        <v>378</v>
      </c>
      <c r="B6" s="10">
        <v>0.113</v>
      </c>
      <c r="C6" s="11">
        <v>67200</v>
      </c>
      <c r="D6" s="9">
        <v>57600</v>
      </c>
    </row>
    <row r="7" spans="1:4" ht="18.75" x14ac:dyDescent="0.3">
      <c r="A7" s="5" t="s">
        <v>379</v>
      </c>
      <c r="B7" s="23">
        <v>4.0000000000000002E-4</v>
      </c>
      <c r="C7" s="12"/>
      <c r="D7" s="12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7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28</vt:i4>
      </vt:variant>
    </vt:vector>
  </HeadingPairs>
  <TitlesOfParts>
    <vt:vector size="36" baseType="lpstr">
      <vt:lpstr>Pivot 1 - Standard</vt:lpstr>
      <vt:lpstr>Pivot 2 - Verteilungsanalyse</vt:lpstr>
      <vt:lpstr>Rückstellungen</vt:lpstr>
      <vt:lpstr>Resturlaub</vt:lpstr>
      <vt:lpstr>Gleitzeitsalden</vt:lpstr>
      <vt:lpstr>Gesamtbrutto</vt:lpstr>
      <vt:lpstr>Parameter</vt:lpstr>
      <vt:lpstr>Diagramm1</vt:lpstr>
      <vt:lpstr>BBGO1</vt:lpstr>
      <vt:lpstr>BBGO2</vt:lpstr>
      <vt:lpstr>BBGW1</vt:lpstr>
      <vt:lpstr>BBGW2</vt:lpstr>
      <vt:lpstr>Betrag_GZ</vt:lpstr>
      <vt:lpstr>Betrag_RU</vt:lpstr>
      <vt:lpstr>FWZ</vt:lpstr>
      <vt:lpstr>GesamtR</vt:lpstr>
      <vt:lpstr>Gleitzeitsalden!Gleitzeit</vt:lpstr>
      <vt:lpstr>Gleitzeitsaldo</vt:lpstr>
      <vt:lpstr>Gleitzeitstand</vt:lpstr>
      <vt:lpstr>Grundentgelt</vt:lpstr>
      <vt:lpstr>Insolv</vt:lpstr>
      <vt:lpstr>IRWAZ</vt:lpstr>
      <vt:lpstr>Gesamtbrutto!Jahresbrutto</vt:lpstr>
      <vt:lpstr>KVPV_AG</vt:lpstr>
      <vt:lpstr>LZProzent</vt:lpstr>
      <vt:lpstr>Monatsentgelt</vt:lpstr>
      <vt:lpstr>Resturlaub</vt:lpstr>
      <vt:lpstr>Rückstellungen!Rohdaten</vt:lpstr>
      <vt:lpstr>Rückstellung</vt:lpstr>
      <vt:lpstr>RVAV_AG</vt:lpstr>
      <vt:lpstr>Stundenwert</vt:lpstr>
      <vt:lpstr>Tagesfaktor</vt:lpstr>
      <vt:lpstr>Tageswert</vt:lpstr>
      <vt:lpstr>Tariftyp</vt:lpstr>
      <vt:lpstr>Resturlaub!Urlaub</vt:lpstr>
      <vt:lpstr>Wochenfaktor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Mönkediek</cp:lastModifiedBy>
  <dcterms:created xsi:type="dcterms:W3CDTF">2009-09-07T15:15:45Z</dcterms:created>
  <dcterms:modified xsi:type="dcterms:W3CDTF">2012-05-28T19:28:40Z</dcterms:modified>
</cp:coreProperties>
</file>