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758"/>
  </bookViews>
  <sheets>
    <sheet name="Info" sheetId="9" r:id="rId1"/>
    <sheet name="WENN_DANN_SONST" sheetId="33" r:id="rId2"/>
    <sheet name="Fehlerprüfung mit WENN " sheetId="30" r:id="rId3"/>
    <sheet name="WENN verschachtelt" sheetId="34" r:id="rId4"/>
    <sheet name="WENN-UND-ODER-NICHT" sheetId="35" r:id="rId5"/>
    <sheet name="Zusatz" sheetId="26" r:id="rId6"/>
  </sheets>
  <definedNames>
    <definedName name="Steuersatz1">WENN_DANN_SONST!$F$9</definedName>
    <definedName name="Steuersatz2">WENN_DANN_SONST!$F$10</definedName>
  </definedNames>
  <calcPr calcId="145621"/>
</workbook>
</file>

<file path=xl/calcChain.xml><?xml version="1.0" encoding="utf-8"?>
<calcChain xmlns="http://schemas.openxmlformats.org/spreadsheetml/2006/main">
  <c r="K11" i="30" l="1"/>
  <c r="K12" i="30"/>
  <c r="K13" i="30"/>
  <c r="K14" i="30"/>
  <c r="K15" i="30"/>
  <c r="K16" i="30"/>
  <c r="K17" i="30"/>
  <c r="K18" i="30"/>
  <c r="K19" i="30"/>
  <c r="F11" i="30" l="1"/>
  <c r="F12" i="30"/>
  <c r="F13" i="30"/>
  <c r="F14" i="30"/>
  <c r="F15" i="30"/>
  <c r="F16" i="30"/>
  <c r="F17" i="30"/>
  <c r="F18" i="30"/>
  <c r="F19" i="30"/>
  <c r="G11" i="30"/>
  <c r="G12" i="30"/>
  <c r="G13" i="30"/>
  <c r="G14" i="30"/>
  <c r="G15" i="30"/>
  <c r="G16" i="30"/>
  <c r="G17" i="30"/>
  <c r="G18" i="30"/>
  <c r="G19" i="30"/>
  <c r="H11" i="30"/>
  <c r="H12" i="30"/>
  <c r="H13" i="30"/>
  <c r="H14" i="30"/>
  <c r="H15" i="30"/>
  <c r="H16" i="30"/>
  <c r="H17" i="30"/>
  <c r="H18" i="30"/>
  <c r="H19" i="30"/>
  <c r="K4" i="35" l="1"/>
  <c r="O11" i="35" l="1"/>
  <c r="O12" i="35"/>
  <c r="O13" i="35"/>
  <c r="O14" i="35"/>
  <c r="O15" i="35"/>
  <c r="O16" i="35"/>
  <c r="O17" i="35"/>
  <c r="O18" i="35"/>
  <c r="O19" i="35"/>
  <c r="M11" i="34" l="1"/>
  <c r="M12" i="34" l="1"/>
  <c r="M13" i="34"/>
  <c r="M14" i="34"/>
  <c r="M15" i="34"/>
  <c r="M16" i="34"/>
  <c r="M17" i="34"/>
  <c r="M18" i="34"/>
  <c r="M19" i="34"/>
  <c r="L11" i="34" l="1"/>
  <c r="L12" i="34"/>
  <c r="L13" i="34"/>
  <c r="L14" i="34"/>
  <c r="L15" i="34"/>
  <c r="L16" i="34"/>
  <c r="L17" i="34"/>
  <c r="L18" i="34"/>
  <c r="L19" i="34"/>
  <c r="L19" i="35"/>
  <c r="K19" i="35"/>
  <c r="M19" i="35" s="1"/>
  <c r="N19" i="35" s="1"/>
  <c r="G19" i="35"/>
  <c r="F19" i="35"/>
  <c r="H19" i="35" s="1"/>
  <c r="L18" i="35"/>
  <c r="K18" i="35"/>
  <c r="M18" i="35" s="1"/>
  <c r="N18" i="35" s="1"/>
  <c r="G18" i="35"/>
  <c r="F18" i="35"/>
  <c r="L17" i="35"/>
  <c r="K17" i="35"/>
  <c r="M17" i="35" s="1"/>
  <c r="N17" i="35" s="1"/>
  <c r="G17" i="35"/>
  <c r="F17" i="35"/>
  <c r="L16" i="35"/>
  <c r="K16" i="35"/>
  <c r="M16" i="35" s="1"/>
  <c r="N16" i="35" s="1"/>
  <c r="G16" i="35"/>
  <c r="F16" i="35"/>
  <c r="H16" i="35" s="1"/>
  <c r="L15" i="35"/>
  <c r="K15" i="35"/>
  <c r="M15" i="35" s="1"/>
  <c r="N15" i="35" s="1"/>
  <c r="G15" i="35"/>
  <c r="F15" i="35"/>
  <c r="L14" i="35"/>
  <c r="K14" i="35"/>
  <c r="M14" i="35" s="1"/>
  <c r="N14" i="35" s="1"/>
  <c r="G14" i="35"/>
  <c r="F14" i="35"/>
  <c r="L13" i="35"/>
  <c r="K13" i="35"/>
  <c r="M13" i="35" s="1"/>
  <c r="N13" i="35" s="1"/>
  <c r="G13" i="35"/>
  <c r="F13" i="35"/>
  <c r="L12" i="35"/>
  <c r="K12" i="35"/>
  <c r="M12" i="35" s="1"/>
  <c r="N12" i="35" s="1"/>
  <c r="G12" i="35"/>
  <c r="F12" i="35"/>
  <c r="L11" i="35"/>
  <c r="K11" i="35"/>
  <c r="M11" i="35" s="1"/>
  <c r="N11" i="35" s="1"/>
  <c r="G11" i="35"/>
  <c r="F11" i="35"/>
  <c r="H11" i="35" s="1"/>
  <c r="H12" i="35" l="1"/>
  <c r="H13" i="35"/>
  <c r="H14" i="35"/>
  <c r="H15" i="35"/>
  <c r="H17" i="35"/>
  <c r="H18" i="35"/>
  <c r="F13" i="33"/>
  <c r="F14" i="33"/>
  <c r="F15" i="33"/>
  <c r="F16" i="33"/>
  <c r="F17" i="33"/>
  <c r="F18" i="33"/>
  <c r="K19" i="34" l="1"/>
  <c r="G19" i="34"/>
  <c r="F19" i="34"/>
  <c r="H19" i="34" s="1"/>
  <c r="K18" i="34"/>
  <c r="G18" i="34"/>
  <c r="F18" i="34"/>
  <c r="K17" i="34"/>
  <c r="G17" i="34"/>
  <c r="F17" i="34"/>
  <c r="K16" i="34"/>
  <c r="G16" i="34"/>
  <c r="F16" i="34"/>
  <c r="H16" i="34" s="1"/>
  <c r="K15" i="34"/>
  <c r="G15" i="34"/>
  <c r="F15" i="34"/>
  <c r="K14" i="34"/>
  <c r="G14" i="34"/>
  <c r="F14" i="34"/>
  <c r="K13" i="34"/>
  <c r="G13" i="34"/>
  <c r="F13" i="34"/>
  <c r="K12" i="34"/>
  <c r="G12" i="34"/>
  <c r="F12" i="34"/>
  <c r="K11" i="34"/>
  <c r="G11" i="34"/>
  <c r="F11" i="34"/>
  <c r="H11" i="34" s="1"/>
  <c r="H12" i="34" l="1"/>
  <c r="H13" i="34"/>
  <c r="H14" i="34"/>
  <c r="H15" i="34"/>
  <c r="H17" i="34"/>
  <c r="H18" i="34"/>
  <c r="E13" i="26" l="1"/>
  <c r="E18" i="33" l="1"/>
  <c r="G18" i="33" s="1"/>
  <c r="E17" i="33"/>
  <c r="G17" i="33" s="1"/>
  <c r="E16" i="33"/>
  <c r="G16" i="33" s="1"/>
  <c r="E15" i="33"/>
  <c r="G15" i="33" s="1"/>
  <c r="E14" i="33"/>
  <c r="G14" i="33" s="1"/>
  <c r="E13" i="33"/>
  <c r="G13" i="33" s="1"/>
  <c r="E17" i="26" l="1"/>
  <c r="E16" i="26"/>
  <c r="E14" i="26"/>
  <c r="E15" i="26"/>
</calcChain>
</file>

<file path=xl/sharedStrings.xml><?xml version="1.0" encoding="utf-8"?>
<sst xmlns="http://schemas.openxmlformats.org/spreadsheetml/2006/main" count="154" uniqueCount="96">
  <si>
    <t>Projekt</t>
  </si>
  <si>
    <t>MA</t>
  </si>
  <si>
    <t>Soll-Kosten</t>
  </si>
  <si>
    <t>Ist-Kosten</t>
  </si>
  <si>
    <t>Virtualisierung</t>
  </si>
  <si>
    <t>TK-Anlage</t>
  </si>
  <si>
    <t>Datenbank-Update</t>
  </si>
  <si>
    <t>Datensicherheit</t>
  </si>
  <si>
    <t>Office-Umstellung</t>
  </si>
  <si>
    <t>Project-Umstellung</t>
  </si>
  <si>
    <t>Intranet-Update</t>
  </si>
  <si>
    <t>SAP-Umstellung</t>
  </si>
  <si>
    <t>Windows-Umstellung</t>
  </si>
  <si>
    <t>Diff. abs.</t>
  </si>
  <si>
    <t>Abstimmung</t>
  </si>
  <si>
    <t>davon anwesend</t>
  </si>
  <si>
    <t>Ja-Stimmen</t>
  </si>
  <si>
    <t>Beschluss</t>
  </si>
  <si>
    <t>Steuersatz 1</t>
  </si>
  <si>
    <t>Steuersatz 2</t>
  </si>
  <si>
    <t>Leistung</t>
  </si>
  <si>
    <t>Art</t>
  </si>
  <si>
    <t>Stückpreis</t>
  </si>
  <si>
    <t>Anzahl</t>
  </si>
  <si>
    <t>Netto</t>
  </si>
  <si>
    <t>MwSt.</t>
  </si>
  <si>
    <t>Brutto</t>
  </si>
  <si>
    <t>Artikel zu Excel</t>
  </si>
  <si>
    <t>Publikation</t>
  </si>
  <si>
    <t>Vorlage erstellen</t>
  </si>
  <si>
    <t>Dienstleistung</t>
  </si>
  <si>
    <t>Datenbank-Programmierung</t>
  </si>
  <si>
    <t>Training Office</t>
  </si>
  <si>
    <t>Training</t>
  </si>
  <si>
    <t>Artikel zu Access</t>
  </si>
  <si>
    <t>Wartung Datenbank</t>
  </si>
  <si>
    <t>Soll-Dauer</t>
  </si>
  <si>
    <t>Ist-Dauer</t>
  </si>
  <si>
    <t>Kosten</t>
  </si>
  <si>
    <t>Termine</t>
  </si>
  <si>
    <t>Bewertung</t>
  </si>
  <si>
    <t>Mitglieder</t>
  </si>
  <si>
    <t>Plan-Beginn</t>
  </si>
  <si>
    <t>kum. Diff.</t>
  </si>
  <si>
    <t>1.</t>
  </si>
  <si>
    <t>2.</t>
  </si>
  <si>
    <t xml:space="preserve">3. </t>
  </si>
  <si>
    <t xml:space="preserve">4. </t>
  </si>
  <si>
    <t>Kosten %</t>
  </si>
  <si>
    <t>Dauer %</t>
  </si>
  <si>
    <t>Problem: Ist-Kosten nicht immer belegt</t>
  </si>
  <si>
    <t>Problem: kumulierte Differenzkosten sollen nur bei Projekten angezeigt werden, die schon Ist-Kosten vorweisen können</t>
  </si>
  <si>
    <t>Alternative:</t>
  </si>
  <si>
    <t>Problem: Ist keine Ist-Dauer vorhanden, so liefert die Division im Feld Dauer #DIV/0</t>
  </si>
  <si>
    <t>Berechnung der Projektdaten</t>
  </si>
  <si>
    <t>5.</t>
  </si>
  <si>
    <t>schneller Kostenüberblick durch Einteilung in 'überzogen' oder 'im Plan'</t>
  </si>
  <si>
    <t xml:space="preserve">6. </t>
  </si>
  <si>
    <t>schneller Terminüberblick durch Einteilung in zur Zeit 'im Plan', 'pünktlich' oder 'überzogen'</t>
  </si>
  <si>
    <t xml:space="preserve">7. </t>
  </si>
  <si>
    <t>Gesamt</t>
  </si>
  <si>
    <t>8.</t>
  </si>
  <si>
    <t>schneller Gesamtüberblick durch Kennzeichnung der positiv laufenden Projekte mit einer Sonne</t>
  </si>
  <si>
    <t>oder</t>
  </si>
  <si>
    <t>Bewertung der Projektdaten</t>
  </si>
  <si>
    <t xml:space="preserve"> =WENN([@Art]="Publikation";Steuersatz1;Steuersatz2)</t>
  </si>
  <si>
    <t>WENN verschachtelt</t>
  </si>
  <si>
    <t>Mit WENN Fehlerquellen ausschließen</t>
  </si>
  <si>
    <r>
      <t xml:space="preserve"> =</t>
    </r>
    <r>
      <rPr>
        <sz val="11"/>
        <color rgb="FFC00000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([Ist-Kosten]="";"";[Ist-Kosten]/[Soll-Kosten])</t>
    </r>
  </si>
  <si>
    <r>
      <t xml:space="preserve"> =</t>
    </r>
    <r>
      <rPr>
        <sz val="11"/>
        <color rgb="FFC00000"/>
        <rFont val="Calibri"/>
        <family val="2"/>
        <scheme val="minor"/>
      </rPr>
      <t>WENNFEHLER</t>
    </r>
    <r>
      <rPr>
        <sz val="11"/>
        <color theme="1"/>
        <rFont val="Calibri"/>
        <family val="2"/>
        <scheme val="minor"/>
      </rPr>
      <t>([@[Ist-Dauer]]/[@[Soll-Dauer]];"")</t>
    </r>
  </si>
  <si>
    <r>
      <t xml:space="preserve"> =</t>
    </r>
    <r>
      <rPr>
        <sz val="11"/>
        <color rgb="FFC00000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([Dauer %]&lt;100%;</t>
    </r>
    <r>
      <rPr>
        <sz val="11"/>
        <color rgb="FFC00000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([Plan-Beginn]+[Soll-Dauer]&lt;HEUTE();"pünktlich";"im Plan laufend");"überzogen")</t>
    </r>
  </si>
  <si>
    <t>A</t>
  </si>
  <si>
    <t>B</t>
  </si>
  <si>
    <t>C</t>
  </si>
  <si>
    <t>D</t>
  </si>
  <si>
    <t>E</t>
  </si>
  <si>
    <t>Fehlerprüfung mit WENN</t>
  </si>
  <si>
    <t>Noch mehr Bedingungen definieren mit UND, ODER und NICHT</t>
  </si>
  <si>
    <t>Mit der WENN-Funktion Berechnungen lenken</t>
  </si>
  <si>
    <t>Mit WENN Berechnungen in eine bestimmte Richtung lenken</t>
  </si>
  <si>
    <t>Status</t>
  </si>
  <si>
    <t>»Achtung« anzeigen, wenn Kosten gewisse Grenzen überschreiten oder die Dauer aus dem Ruder läuft</t>
  </si>
  <si>
    <r>
      <t xml:space="preserve">  =</t>
    </r>
    <r>
      <rPr>
        <b/>
        <sz val="11"/>
        <color theme="6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</t>
    </r>
    <r>
      <rPr>
        <sz val="11"/>
        <color theme="6"/>
        <rFont val="Calibri"/>
        <family val="2"/>
        <scheme val="minor"/>
      </rPr>
      <t>ODER</t>
    </r>
    <r>
      <rPr>
        <sz val="11"/>
        <color theme="1"/>
        <rFont val="Calibri"/>
        <family val="2"/>
        <scheme val="minor"/>
      </rPr>
      <t>(</t>
    </r>
    <r>
      <rPr>
        <sz val="11"/>
        <color theme="6"/>
        <rFont val="Calibri"/>
        <family val="2"/>
        <scheme val="minor"/>
      </rPr>
      <t>UND</t>
    </r>
    <r>
      <rPr>
        <sz val="11"/>
        <color theme="1"/>
        <rFont val="Calibri"/>
        <family val="2"/>
        <scheme val="minor"/>
      </rPr>
      <t>([@[Soll-Kosten]]&gt;150000;[@[Kosten %]]&gt;100%);</t>
    </r>
    <r>
      <rPr>
        <sz val="11"/>
        <color theme="6"/>
        <rFont val="Calibri"/>
        <family val="2"/>
        <scheme val="minor"/>
      </rPr>
      <t>UND</t>
    </r>
    <r>
      <rPr>
        <sz val="11"/>
        <color theme="1"/>
        <rFont val="Calibri"/>
        <family val="2"/>
        <scheme val="minor"/>
      </rPr>
      <t>([@[Soll-Dauer]]&gt;100;[@[Dauer %]]&gt;100%));"Achtung";"")</t>
    </r>
  </si>
  <si>
    <t xml:space="preserve"> =WENN([@Art]="Publikation";$F$9;$F$10)</t>
  </si>
  <si>
    <t>Mehr als zwei Ergebnisse durch Verschachteln von WENN</t>
  </si>
  <si>
    <t>WENN-UND-ODER-NICHT verschachtelt</t>
  </si>
  <si>
    <t>Beschlussvorlage</t>
  </si>
  <si>
    <t>Wann ist ein Beschluss angenommen? WENN kombiniert mit UND</t>
  </si>
  <si>
    <t>Zusatzbeispiel Beschlussfassung: WENN kombiniert mit UND</t>
  </si>
  <si>
    <t xml:space="preserve"> =[@Netto]+[@Netto]*[@[MwSt.]]</t>
  </si>
  <si>
    <r>
      <t xml:space="preserve"> =</t>
    </r>
    <r>
      <rPr>
        <sz val="11"/>
        <color rgb="FFC00000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([@[Diff. abs.]]&lt;&gt;"";SUMME($F$11:F11);"")</t>
    </r>
  </si>
  <si>
    <r>
      <t xml:space="preserve"> =</t>
    </r>
    <r>
      <rPr>
        <sz val="11"/>
        <color rgb="FFC00000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</t>
    </r>
    <r>
      <rPr>
        <sz val="11"/>
        <color rgb="FFC00000"/>
        <rFont val="Calibri"/>
        <family val="2"/>
        <scheme val="minor"/>
      </rPr>
      <t>ISTFEHLER</t>
    </r>
    <r>
      <rPr>
        <sz val="11"/>
        <color theme="1"/>
        <rFont val="Calibri"/>
        <family val="2"/>
        <scheme val="minor"/>
      </rPr>
      <t>(([@[Ist-Dauer]]/[@[Soll-Dauer]]));"";[@[Ist-Dauer]]/[@[Soll-Dauer]])</t>
    </r>
  </si>
  <si>
    <r>
      <t xml:space="preserve"> =</t>
    </r>
    <r>
      <rPr>
        <sz val="11"/>
        <color rgb="FFC00000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([@[Ist-Kosten]]&gt;[@[Soll-Kosten]];"überzogen";"im Plan")</t>
    </r>
  </si>
  <si>
    <r>
      <t xml:space="preserve"> =</t>
    </r>
    <r>
      <rPr>
        <sz val="11"/>
        <color rgb="FFC00000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([Ist-Kosten]="";"";[Ist-Kosten]-[Soll-Kosten])</t>
    </r>
  </si>
  <si>
    <r>
      <t xml:space="preserve"> =</t>
    </r>
    <r>
      <rPr>
        <sz val="11"/>
        <color rgb="FFC00000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</t>
    </r>
    <r>
      <rPr>
        <sz val="11"/>
        <color rgb="FFC00000"/>
        <rFont val="Calibri"/>
        <family val="2"/>
        <scheme val="minor"/>
      </rPr>
      <t>UND</t>
    </r>
    <r>
      <rPr>
        <sz val="11"/>
        <color theme="1"/>
        <rFont val="Calibri"/>
        <family val="2"/>
        <scheme val="minor"/>
      </rPr>
      <t>(C13&gt;=B13/2;D13&gt;=C13/3*2);"angenommen";"abgelehnt")</t>
    </r>
  </si>
  <si>
    <r>
      <t xml:space="preserve"> =</t>
    </r>
    <r>
      <rPr>
        <sz val="11"/>
        <color rgb="FFC00000"/>
        <rFont val="Calibri"/>
        <family val="2"/>
        <scheme val="minor"/>
      </rPr>
      <t>WENN</t>
    </r>
    <r>
      <rPr>
        <sz val="11"/>
        <color theme="1"/>
        <rFont val="Calibri"/>
        <family val="2"/>
        <scheme val="minor"/>
      </rPr>
      <t>(</t>
    </r>
    <r>
      <rPr>
        <sz val="11"/>
        <color rgb="FFC00000"/>
        <rFont val="Calibri"/>
        <family val="2"/>
        <scheme val="minor"/>
      </rPr>
      <t>UND</t>
    </r>
    <r>
      <rPr>
        <sz val="11"/>
        <color theme="1"/>
        <rFont val="Calibri"/>
        <family val="2"/>
        <scheme val="minor"/>
      </rPr>
      <t>(</t>
    </r>
    <r>
      <rPr>
        <sz val="11"/>
        <color rgb="FFC00000"/>
        <rFont val="Calibri"/>
        <family val="2"/>
        <scheme val="minor"/>
      </rPr>
      <t>NICHT</t>
    </r>
    <r>
      <rPr>
        <sz val="11"/>
        <color theme="1"/>
        <rFont val="Calibri"/>
        <family val="2"/>
        <scheme val="minor"/>
      </rPr>
      <t>([@Kosten]="überzogen");</t>
    </r>
    <r>
      <rPr>
        <sz val="11"/>
        <color rgb="FFC00000"/>
        <rFont val="Calibri"/>
        <family val="2"/>
        <scheme val="minor"/>
      </rPr>
      <t>NICHT</t>
    </r>
    <r>
      <rPr>
        <sz val="11"/>
        <color theme="1"/>
        <rFont val="Calibri"/>
        <family val="2"/>
        <scheme val="minor"/>
      </rPr>
      <t>([@Termine]="überzogen"));ZEICHEN(15);"")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</si>
</sst>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6"/>
      <name val="Calibri"/>
      <family val="2"/>
      <scheme val="minor"/>
    </font>
    <font>
      <b/>
      <sz val="11"/>
      <color theme="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/>
        <bgColor indexed="64"/>
      </patternFill>
    </fill>
    <fill>
      <patternFill patternType="solid">
        <fgColor theme="7"/>
        <bgColor theme="7" tint="0.79998168889431442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/>
      <right/>
      <top style="thin">
        <color theme="7" tint="0.39997558519241921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double">
        <color rgb="FFC00000"/>
      </left>
      <right/>
      <top/>
      <bottom/>
      <diagonal/>
    </border>
    <border>
      <left style="thin">
        <color theme="7"/>
      </left>
      <right style="thin">
        <color theme="7"/>
      </right>
      <top style="thin">
        <color theme="7"/>
      </top>
      <bottom style="medium">
        <color theme="7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3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left" indent="1"/>
    </xf>
    <xf numFmtId="0" fontId="0" fillId="0" borderId="3" xfId="0" applyBorder="1" applyAlignment="1">
      <alignment horizontal="left" inden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indent="1"/>
    </xf>
    <xf numFmtId="0" fontId="2" fillId="0" borderId="0" xfId="0" applyFont="1" applyAlignment="1">
      <alignment horizontal="left" indent="1"/>
    </xf>
    <xf numFmtId="0" fontId="0" fillId="0" borderId="4" xfId="0" applyFont="1" applyFill="1" applyBorder="1" applyAlignment="1">
      <alignment horizontal="right" indent="1"/>
    </xf>
    <xf numFmtId="164" fontId="0" fillId="0" borderId="4" xfId="0" applyNumberFormat="1" applyFont="1" applyFill="1" applyBorder="1" applyAlignment="1">
      <alignment horizontal="right" indent="1"/>
    </xf>
    <xf numFmtId="0" fontId="0" fillId="0" borderId="4" xfId="0" applyFont="1" applyFill="1" applyBorder="1" applyAlignment="1">
      <alignment horizontal="left" indent="1"/>
    </xf>
    <xf numFmtId="0" fontId="6" fillId="0" borderId="0" xfId="0" applyFont="1" applyAlignment="1">
      <alignment horizontal="left" indent="1"/>
    </xf>
    <xf numFmtId="0" fontId="0" fillId="0" borderId="4" xfId="0" applyFont="1" applyFill="1" applyBorder="1" applyAlignment="1">
      <alignment horizontal="right" indent="3"/>
    </xf>
    <xf numFmtId="0" fontId="0" fillId="0" borderId="5" xfId="0" applyBorder="1" applyAlignment="1">
      <alignment horizontal="left" inden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3" fontId="0" fillId="4" borderId="3" xfId="0" applyNumberFormat="1" applyFill="1" applyBorder="1" applyAlignment="1">
      <alignment horizontal="right" indent="4"/>
    </xf>
    <xf numFmtId="3" fontId="0" fillId="4" borderId="5" xfId="0" applyNumberFormat="1" applyFill="1" applyBorder="1" applyAlignment="1">
      <alignment horizontal="right" indent="4"/>
    </xf>
    <xf numFmtId="3" fontId="0" fillId="4" borderId="3" xfId="0" applyNumberFormat="1" applyFill="1" applyBorder="1" applyAlignment="1">
      <alignment horizontal="right" indent="5"/>
    </xf>
    <xf numFmtId="3" fontId="0" fillId="4" borderId="5" xfId="0" applyNumberFormat="1" applyFill="1" applyBorder="1" applyAlignment="1">
      <alignment horizontal="right" indent="5"/>
    </xf>
    <xf numFmtId="3" fontId="0" fillId="4" borderId="2" xfId="0" applyNumberFormat="1" applyFill="1" applyBorder="1" applyAlignment="1">
      <alignment horizontal="right" indent="4"/>
    </xf>
    <xf numFmtId="3" fontId="0" fillId="3" borderId="2" xfId="0" applyNumberFormat="1" applyFill="1" applyBorder="1" applyAlignment="1">
      <alignment horizontal="left" indent="1"/>
    </xf>
    <xf numFmtId="3" fontId="0" fillId="3" borderId="3" xfId="0" applyNumberFormat="1" applyFill="1" applyBorder="1" applyAlignment="1">
      <alignment horizontal="left" indent="1"/>
    </xf>
    <xf numFmtId="3" fontId="0" fillId="3" borderId="5" xfId="0" applyNumberFormat="1" applyFill="1" applyBorder="1" applyAlignment="1">
      <alignment horizontal="left" indent="1"/>
    </xf>
    <xf numFmtId="14" fontId="0" fillId="0" borderId="4" xfId="0" applyNumberFormat="1" applyFont="1" applyFill="1" applyBorder="1" applyAlignment="1">
      <alignment horizontal="right" indent="1"/>
    </xf>
    <xf numFmtId="0" fontId="9" fillId="6" borderId="0" xfId="0" applyFont="1" applyFill="1" applyAlignment="1">
      <alignment horizontal="left" indent="1"/>
    </xf>
    <xf numFmtId="0" fontId="8" fillId="6" borderId="7" xfId="0" applyFont="1" applyFill="1" applyBorder="1" applyAlignment="1">
      <alignment horizontal="left" indent="1"/>
    </xf>
    <xf numFmtId="0" fontId="8" fillId="7" borderId="0" xfId="0" applyFont="1" applyFill="1" applyBorder="1" applyAlignment="1">
      <alignment horizontal="right" indent="1"/>
    </xf>
    <xf numFmtId="0" fontId="8" fillId="6" borderId="0" xfId="0" applyFont="1" applyFill="1" applyBorder="1" applyAlignment="1">
      <alignment horizontal="right" indent="1"/>
    </xf>
    <xf numFmtId="9" fontId="1" fillId="5" borderId="0" xfId="1" applyFont="1" applyFill="1" applyBorder="1" applyAlignment="1">
      <alignment horizontal="right" indent="1"/>
    </xf>
    <xf numFmtId="9" fontId="1" fillId="2" borderId="0" xfId="1" applyFont="1" applyFill="1" applyBorder="1" applyAlignment="1">
      <alignment horizontal="right" indent="1"/>
    </xf>
    <xf numFmtId="9" fontId="0" fillId="3" borderId="0" xfId="1" applyFont="1" applyFill="1" applyAlignment="1">
      <alignment horizontal="right" indent="2"/>
    </xf>
    <xf numFmtId="0" fontId="0" fillId="3" borderId="0" xfId="0" applyFill="1"/>
    <xf numFmtId="0" fontId="10" fillId="0" borderId="0" xfId="0" applyFont="1"/>
    <xf numFmtId="164" fontId="0" fillId="3" borderId="4" xfId="0" applyNumberFormat="1" applyFont="1" applyFill="1" applyBorder="1" applyAlignment="1">
      <alignment horizontal="right" indent="1"/>
    </xf>
    <xf numFmtId="164" fontId="1" fillId="3" borderId="4" xfId="0" applyNumberFormat="1" applyFont="1" applyFill="1" applyBorder="1" applyAlignment="1">
      <alignment horizontal="right" indent="1"/>
    </xf>
    <xf numFmtId="9" fontId="5" fillId="3" borderId="0" xfId="1" applyFont="1" applyFill="1" applyBorder="1" applyAlignment="1">
      <alignment horizontal="right" indent="3"/>
    </xf>
    <xf numFmtId="9" fontId="0" fillId="0" borderId="4" xfId="1" applyNumberFormat="1" applyFont="1" applyFill="1" applyBorder="1" applyAlignment="1">
      <alignment horizontal="right" indent="1"/>
    </xf>
    <xf numFmtId="164" fontId="1" fillId="0" borderId="4" xfId="0" applyNumberFormat="1" applyFont="1" applyFill="1" applyBorder="1" applyAlignment="1">
      <alignment horizontal="right" indent="1"/>
    </xf>
    <xf numFmtId="9" fontId="5" fillId="0" borderId="0" xfId="1" applyFont="1" applyFill="1" applyBorder="1" applyAlignment="1">
      <alignment horizontal="right" indent="3"/>
    </xf>
    <xf numFmtId="0" fontId="5" fillId="3" borderId="6" xfId="0" applyFont="1" applyFill="1" applyBorder="1" applyAlignment="1">
      <alignment horizontal="right" indent="1"/>
    </xf>
    <xf numFmtId="0" fontId="5" fillId="3" borderId="0" xfId="0" applyFont="1" applyFill="1" applyAlignment="1">
      <alignment horizontal="right" indent="1"/>
    </xf>
    <xf numFmtId="0" fontId="7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1" fillId="3" borderId="0" xfId="0" applyFont="1" applyFill="1"/>
    <xf numFmtId="0" fontId="1" fillId="0" borderId="0" xfId="0" applyFont="1" applyFill="1"/>
    <xf numFmtId="0" fontId="11" fillId="0" borderId="0" xfId="0" applyFont="1" applyFill="1"/>
    <xf numFmtId="0" fontId="11" fillId="0" borderId="0" xfId="0" applyFont="1"/>
    <xf numFmtId="0" fontId="5" fillId="0" borderId="6" xfId="0" applyFont="1" applyFill="1" applyBorder="1" applyAlignment="1">
      <alignment horizontal="right" indent="1"/>
    </xf>
    <xf numFmtId="0" fontId="5" fillId="0" borderId="0" xfId="0" applyFont="1" applyFill="1" applyAlignment="1">
      <alignment horizontal="right" indent="1"/>
    </xf>
    <xf numFmtId="0" fontId="0" fillId="0" borderId="0" xfId="0" applyFont="1" applyFill="1" applyBorder="1" applyAlignment="1">
      <alignment horizontal="left"/>
    </xf>
    <xf numFmtId="0" fontId="0" fillId="0" borderId="0" xfId="0" applyAlignment="1">
      <alignment horizontal="right" indent="3"/>
    </xf>
    <xf numFmtId="164" fontId="0" fillId="0" borderId="0" xfId="0" applyNumberFormat="1" applyAlignment="1">
      <alignment horizontal="right" indent="3"/>
    </xf>
    <xf numFmtId="165" fontId="0" fillId="3" borderId="0" xfId="0" applyNumberFormat="1" applyFill="1" applyAlignment="1">
      <alignment horizontal="right" indent="1"/>
    </xf>
    <xf numFmtId="0" fontId="9" fillId="6" borderId="0" xfId="0" applyFont="1" applyFill="1" applyAlignment="1"/>
    <xf numFmtId="164" fontId="0" fillId="0" borderId="4" xfId="0" applyNumberFormat="1" applyFont="1" applyFill="1" applyBorder="1" applyAlignment="1">
      <alignment horizontal="right" indent="2"/>
    </xf>
    <xf numFmtId="9" fontId="0" fillId="0" borderId="4" xfId="1" applyNumberFormat="1" applyFont="1" applyFill="1" applyBorder="1" applyAlignment="1">
      <alignment horizontal="right" indent="3"/>
    </xf>
    <xf numFmtId="0" fontId="9" fillId="6" borderId="0" xfId="0" applyFont="1" applyFill="1" applyAlignment="1">
      <alignment horizontal="center"/>
    </xf>
    <xf numFmtId="0" fontId="0" fillId="0" borderId="0" xfId="0" applyAlignment="1"/>
    <xf numFmtId="9" fontId="0" fillId="3" borderId="4" xfId="1" applyNumberFormat="1" applyFont="1" applyFill="1" applyBorder="1" applyAlignment="1">
      <alignment horizontal="right" indent="2"/>
    </xf>
  </cellXfs>
  <cellStyles count="2">
    <cellStyle name="Prozent" xfId="1" builtinId="5"/>
    <cellStyle name="Standard" xfId="0" builtinId="0"/>
  </cellStyles>
  <dxfs count="7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 style="thick">
          <color rgb="FFC00000"/>
        </right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rgb="FFB8D779"/>
        </left>
        <right style="thin">
          <color rgb="FFB8D779"/>
        </right>
        <top style="thin">
          <color rgb="FFB8D779"/>
        </top>
        <bottom style="thin">
          <color rgb="FFB8D7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 style="thick">
          <color rgb="FFC00000"/>
        </right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auto="1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auto="1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rgb="FFB8D779"/>
        </left>
        <right style="thin">
          <color rgb="FFB8D779"/>
        </right>
        <top style="thin">
          <color rgb="FFB8D779"/>
        </top>
        <bottom style="thin">
          <color rgb="FFB8D779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7" tint="0.59999389629810485"/>
        </patternFill>
      </fill>
      <alignment horizontal="right" vertical="bottom" textRotation="0" wrapText="0" relativeIndent="1" justifyLastLine="0" shrinkToFit="0" readingOrder="0"/>
      <border diagonalUp="0" diagonalDown="0">
        <left/>
        <right style="thick">
          <color rgb="FFC00000"/>
        </right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3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solid">
          <fgColor indexed="64"/>
          <bgColor theme="7" tint="0.5999938962981048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7" tint="0.59999389629810485"/>
        </patternFill>
      </fill>
      <alignment horizontal="right" vertical="bottom" textRotation="0" wrapText="0" relativeIndent="-1" justifyLastLine="0" shrinkToFit="0" readingOrder="0"/>
      <border diagonalUp="0" diagonalDown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solid">
          <fgColor indexed="64"/>
          <bgColor theme="7" tint="0.5999938962981048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relative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 style="thin">
          <color theme="7" tint="0.3999755851924192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</dxf>
    <dxf>
      <numFmt numFmtId="165" formatCode="#,##0.00\ &quot;€&quot;"/>
      <fill>
        <patternFill patternType="solid">
          <fgColor indexed="64"/>
          <bgColor theme="7" tint="0.59999389629810485"/>
        </patternFill>
      </fill>
      <alignment horizontal="righ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solid">
          <fgColor indexed="64"/>
          <bgColor theme="7" tint="0.59999389629810485"/>
        </patternFill>
      </fill>
      <alignment horizontal="right" vertical="bottom" textRotation="0" wrapText="0" indent="2" justifyLastLine="0" shrinkToFit="0" readingOrder="0"/>
    </dxf>
    <dxf>
      <numFmt numFmtId="164" formatCode="#,##0\ &quot;€&quot;"/>
      <alignment horizontal="right" vertical="bottom" textRotation="0" wrapText="0" relativeIndent="1" justifyLastLine="0" shrinkToFit="0" readingOrder="0"/>
    </dxf>
    <dxf>
      <alignment horizontal="right" vertical="bottom" textRotation="0" wrapText="0" relativeIndent="1" justifyLastLine="0" shrinkToFit="0" readingOrder="0"/>
    </dxf>
    <dxf>
      <alignment horizontal="right" vertical="bottom" textRotation="0" wrapText="0" relativeIndent="1" justifyLastLine="0" shrinkToFit="0" readingOrder="0"/>
    </dxf>
    <dxf>
      <alignment horizontal="left" vertical="bottom" textRotation="0" wrapText="0" relativeIndent="1" justifyLastLine="0" shrinkToFit="0" readingOrder="0"/>
    </dxf>
    <dxf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WENN verschachtelt'!H1"/><Relationship Id="rId2" Type="http://schemas.openxmlformats.org/officeDocument/2006/relationships/hyperlink" Target="#'Fehlerpr&#252;fung mit WENN '!E1"/><Relationship Id="rId1" Type="http://schemas.openxmlformats.org/officeDocument/2006/relationships/hyperlink" Target="#WENN_DANN_SONST!F1"/><Relationship Id="rId5" Type="http://schemas.openxmlformats.org/officeDocument/2006/relationships/hyperlink" Target="#Zusatz!F1"/><Relationship Id="rId4" Type="http://schemas.openxmlformats.org/officeDocument/2006/relationships/hyperlink" Target="#'WENN-UND-ODER-NICHT'!H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2</xdr:col>
      <xdr:colOff>0</xdr:colOff>
      <xdr:row>4</xdr:row>
      <xdr:rowOff>9525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15252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1645227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147455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6" name="Abgerundetes Rechteck 5">
          <a:hlinkClick xmlns:r="http://schemas.openxmlformats.org/officeDocument/2006/relationships" r:id="rId5" tooltip="Bitte klicken!"/>
        </xdr:cNvPr>
        <xdr:cNvSpPr/>
      </xdr:nvSpPr>
      <xdr:spPr>
        <a:xfrm>
          <a:off x="181841" y="2649682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3</xdr:col>
      <xdr:colOff>208656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4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236584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Mit WENN Berechnungen in eine bestimmte Richtung lenken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9525</xdr:rowOff>
    </xdr:from>
    <xdr:to>
      <xdr:col>3</xdr:col>
      <xdr:colOff>236584</xdr:colOff>
      <xdr:row>4</xdr:row>
      <xdr:rowOff>9525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52525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Mit WENN Fehlerquellen ausschließen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5</xdr:row>
      <xdr:rowOff>0</xdr:rowOff>
    </xdr:from>
    <xdr:to>
      <xdr:col>3</xdr:col>
      <xdr:colOff>236584</xdr:colOff>
      <xdr:row>6</xdr:row>
      <xdr:rowOff>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45227"/>
          <a:ext cx="5400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Mehr als zwei Ergebnisse durch Verschachteln von WENN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7</xdr:row>
      <xdr:rowOff>0</xdr:rowOff>
    </xdr:from>
    <xdr:to>
      <xdr:col>3</xdr:col>
      <xdr:colOff>236584</xdr:colOff>
      <xdr:row>8</xdr:row>
      <xdr:rowOff>0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47455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Noch mehr Bedingungen definieren mit UND, ODER und NICHT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9</xdr:row>
      <xdr:rowOff>0</xdr:rowOff>
    </xdr:from>
    <xdr:to>
      <xdr:col>3</xdr:col>
      <xdr:colOff>236584</xdr:colOff>
      <xdr:row>10</xdr:row>
      <xdr:rowOff>0</xdr:rowOff>
    </xdr:to>
    <xdr:sp macro="" textlink="U10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560243" y="2649682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A2FDEF69-D9AA-40BD-B13C-9EE98751D1D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Zusatzbeispiel Beschlussfassung: WENN kombiniert mit UND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3</xdr:row>
      <xdr:rowOff>114301</xdr:rowOff>
    </xdr:from>
    <xdr:to>
      <xdr:col>7</xdr:col>
      <xdr:colOff>238125</xdr:colOff>
      <xdr:row>9</xdr:row>
      <xdr:rowOff>104776</xdr:rowOff>
    </xdr:to>
    <xdr:sp macro="" textlink="">
      <xdr:nvSpPr>
        <xdr:cNvPr id="21" name="Ovale Legende 20"/>
        <xdr:cNvSpPr/>
      </xdr:nvSpPr>
      <xdr:spPr>
        <a:xfrm>
          <a:off x="6667499" y="1257301"/>
          <a:ext cx="2895601" cy="1504950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190500</xdr:rowOff>
    </xdr:from>
    <xdr:to>
      <xdr:col>6</xdr:col>
      <xdr:colOff>0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0" y="432288"/>
          <a:ext cx="6579577" cy="98913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Verschieden</a:t>
          </a:r>
          <a:r>
            <a:rPr lang="de-DE" sz="1100" baseline="0"/>
            <a:t>e Leistungen werden mit unterschiedlichen Steuersätzen berechnet:</a:t>
          </a:r>
        </a:p>
        <a:p>
          <a:r>
            <a:rPr lang="de-DE" sz="1100" baseline="0"/>
            <a:t>• bei Publikationen gilt ein Steuersatz von 7%</a:t>
          </a:r>
        </a:p>
        <a:p>
          <a:r>
            <a:rPr lang="de-DE" sz="1100" baseline="0"/>
            <a:t>• bei allen anderen Leistungen ein Steuersatz von 19%</a:t>
          </a:r>
        </a:p>
        <a:p>
          <a:r>
            <a:rPr lang="de-DE" sz="1100" baseline="0"/>
            <a:t>Nutzen Sie WENN, um die Mehrwertsteuer unter Berücksichtigung des passenden Steuersatzes zu ermitteln.</a:t>
          </a:r>
        </a:p>
      </xdr:txBody>
    </xdr:sp>
    <xdr:clientData/>
  </xdr:twoCellAnchor>
  <xdr:twoCellAnchor>
    <xdr:from>
      <xdr:col>4</xdr:col>
      <xdr:colOff>0</xdr:colOff>
      <xdr:row>7</xdr:row>
      <xdr:rowOff>152418</xdr:rowOff>
    </xdr:from>
    <xdr:to>
      <xdr:col>6</xdr:col>
      <xdr:colOff>8659</xdr:colOff>
      <xdr:row>10</xdr:row>
      <xdr:rowOff>22387</xdr:rowOff>
    </xdr:to>
    <xdr:sp macro="" textlink="">
      <xdr:nvSpPr>
        <xdr:cNvPr id="3" name="Rechteck 2"/>
        <xdr:cNvSpPr/>
      </xdr:nvSpPr>
      <xdr:spPr>
        <a:xfrm>
          <a:off x="4851797" y="1997887"/>
          <a:ext cx="1729112" cy="477188"/>
        </a:xfrm>
        <a:prstGeom prst="rect">
          <a:avLst/>
        </a:prstGeom>
        <a:noFill/>
        <a:ln>
          <a:solidFill>
            <a:schemeClr val="bg1">
              <a:lumMod val="85000"/>
            </a:schemeClr>
          </a:solidFill>
        </a:ln>
      </xdr:spPr>
      <xdr:style>
        <a:lnRef idx="3">
          <a:schemeClr val="lt1"/>
        </a:lnRef>
        <a:fillRef idx="1">
          <a:schemeClr val="accent4"/>
        </a:fillRef>
        <a:effectRef idx="1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935181</xdr:colOff>
      <xdr:row>8</xdr:row>
      <xdr:rowOff>60613</xdr:rowOff>
    </xdr:to>
    <xdr:sp macro="" textlink="">
      <xdr:nvSpPr>
        <xdr:cNvPr id="3" name="Textfeld 2"/>
        <xdr:cNvSpPr txBox="1"/>
      </xdr:nvSpPr>
      <xdr:spPr>
        <a:xfrm>
          <a:off x="0" y="432955"/>
          <a:ext cx="4745181" cy="120361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Ein wichtiges</a:t>
          </a:r>
          <a:r>
            <a:rPr lang="de-DE" sz="1100" baseline="0"/>
            <a:t> Einsatzgebiet der WENN-Funktion ist die Fehlerprüfung. </a:t>
          </a:r>
        </a:p>
        <a:p>
          <a:r>
            <a:rPr lang="de-DE" sz="1100" baseline="0"/>
            <a:t>Einerseits können Sie</a:t>
          </a:r>
        </a:p>
        <a:p>
          <a:r>
            <a:rPr lang="de-DE" sz="1100" baseline="0"/>
            <a:t>• Berechnungen auf leere Zellen ausschließen,</a:t>
          </a:r>
        </a:p>
        <a:p>
          <a:r>
            <a:rPr lang="de-DE" sz="1100" baseline="0"/>
            <a:t>andererseits </a:t>
          </a:r>
        </a:p>
        <a:p>
          <a:r>
            <a:rPr lang="de-DE" sz="1100" baseline="0"/>
            <a:t>• die Ausgabe von Fehlern – wie eine Division  durch null (#DIV/0) – vermeiden.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2</xdr:row>
      <xdr:rowOff>0</xdr:rowOff>
    </xdr:from>
    <xdr:to>
      <xdr:col>8</xdr:col>
      <xdr:colOff>0</xdr:colOff>
      <xdr:row>7</xdr:row>
      <xdr:rowOff>8660</xdr:rowOff>
    </xdr:to>
    <xdr:sp macro="" textlink="">
      <xdr:nvSpPr>
        <xdr:cNvPr id="2" name="Textfeld 1"/>
        <xdr:cNvSpPr txBox="1"/>
      </xdr:nvSpPr>
      <xdr:spPr>
        <a:xfrm>
          <a:off x="1" y="432955"/>
          <a:ext cx="7083135" cy="96116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="0"/>
            <a:t>In</a:t>
          </a:r>
          <a:r>
            <a:rPr lang="de-DE" sz="1100" b="0" baseline="0"/>
            <a:t> der Projektliste sollen Bewertungen für die Kosten und Termine erfolgen. </a:t>
          </a:r>
        </a:p>
        <a:p>
          <a:r>
            <a:rPr lang="de-DE" sz="1100" b="0" baseline="0"/>
            <a:t>• Die Kosten sollen als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»überzogen«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 b="0" baseline="0"/>
            <a:t>gekennzeichnet werden, wenn Ist-Kosten &gt; Soll-Kosten, sonst als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»</a:t>
          </a:r>
          <a:r>
            <a:rPr lang="de-DE" sz="1100" b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im Plan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«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100" b="0" baseline="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="0" baseline="0"/>
            <a:t>•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Bei den Terminen soll eine Einstufung in drei Fällen erfolgen: »im Plan«, »pünktlich«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oder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»überzogen«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, je nachdem ob die prozentuale Dauer unter oder über 100% liegt und das Projekt noch läuft oder nicht.</a:t>
          </a:r>
          <a:endParaRPr lang="de-DE" sz="11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190499</xdr:rowOff>
    </xdr:from>
    <xdr:to>
      <xdr:col>8</xdr:col>
      <xdr:colOff>0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1" y="432954"/>
          <a:ext cx="7083135" cy="952501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Für einen schnellen Gesamtüberblick sollen die normal laufenden Projekte in der Spalte »Gesamt« eine Sonne als Signal </a:t>
          </a:r>
          <a:b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erhalten. Dies ist der Fall, wenn sowohl die Kosten als auch die Termine nicht "überzogen" sind.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In der Spalte »Warnung« soll "Achtung" angezeigt werden,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wenn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Kosten festgelegte Grenzen überschreiten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b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o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der die Projektdauer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nicht nach Plan läuft.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0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5126182" cy="121227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Damit eine Beschlussvorlage angenommen wird</a:t>
          </a:r>
          <a:r>
            <a:rPr lang="de-DE" sz="1100" baseline="0"/>
            <a:t>, müssen</a:t>
          </a:r>
        </a:p>
        <a:p>
          <a:r>
            <a:rPr lang="de-DE" sz="1100" baseline="0"/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</a:t>
          </a:r>
          <a:r>
            <a:rPr lang="de-DE" sz="1100" baseline="0"/>
            <a:t>die  Hälfte der Mitglieder anwesend sein und </a:t>
          </a:r>
        </a:p>
        <a:p>
          <a:r>
            <a:rPr lang="de-DE" sz="1100" baseline="0"/>
            <a:t> b) von diesen zwei Drittel dafür stimmen.</a:t>
          </a:r>
        </a:p>
        <a:p>
          <a:r>
            <a:rPr lang="de-DE" sz="1100" baseline="0"/>
            <a:t>Eine WENN-Funktion kombiniert mit  einer UND- Funktion ermöglicht es ,</a:t>
          </a:r>
        </a:p>
        <a:p>
          <a:r>
            <a:rPr lang="de-DE" sz="1100" baseline="0"/>
            <a:t>sofort zu sehen, ob diese beiden geforderten Bedinungen erfüllt sind.</a:t>
          </a:r>
        </a:p>
        <a:p>
          <a:endParaRPr lang="de-DE" sz="1100" baseline="0"/>
        </a:p>
      </xdr:txBody>
    </xdr:sp>
    <xdr:clientData/>
  </xdr:twoCellAnchor>
</xdr:wsDr>
</file>

<file path=xl/tables/table1.xml><?xml version="1.0" encoding="utf-8"?>
<table xmlns="http://schemas.openxmlformats.org/spreadsheetml/2006/main" id="3" name="Leistungen" displayName="Leistungen" ref="A12:G18" totalsRowShown="0" headerRowDxfId="75">
  <autoFilter ref="A12:G18"/>
  <tableColumns count="7">
    <tableColumn id="1" name="Leistung" dataDxfId="74"/>
    <tableColumn id="2" name="Art" dataDxfId="73"/>
    <tableColumn id="3" name="Stückpreis" dataDxfId="72"/>
    <tableColumn id="4" name="Anzahl" dataDxfId="71"/>
    <tableColumn id="5" name="Netto" dataDxfId="70">
      <calculatedColumnFormula>C13*D13</calculatedColumnFormula>
    </tableColumn>
    <tableColumn id="6" name="MwSt." dataDxfId="69" dataCellStyle="Prozent">
      <calculatedColumnFormula>IF(Leistungen[[#This Row],[Art]]="Publikation",Steuersatz1,Steuersatz2)</calculatedColumnFormula>
    </tableColumn>
    <tableColumn id="7" name="Brutto" dataDxfId="68">
      <calculatedColumnFormula>Leistungen[[#This Row],[Netto]]+Leistungen[[#This Row],[Netto]]*Leistungen[[#This Row],[MwSt.]]</calculatedColumnFormula>
    </tableColumn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Projekte" displayName="Projekte" ref="A10:K19" headerRowDxfId="67" dataDxfId="66" tableBorderDxfId="65">
  <autoFilter ref="A10:K19"/>
  <tableColumns count="11">
    <tableColumn id="1" name="Projekt" totalsRowLabel="Ergebnis" dataDxfId="64" totalsRowDxfId="63"/>
    <tableColumn id="2" name="MA" totalsRowFunction="sum" dataDxfId="62" totalsRowDxfId="61"/>
    <tableColumn id="14" name="Plan-Beginn" dataDxfId="60" totalsRowDxfId="59"/>
    <tableColumn id="4" name="Soll-Kosten" totalsRowFunction="sum" dataDxfId="58" totalsRowDxfId="57"/>
    <tableColumn id="5" name="Ist-Kosten" totalsRowFunction="sum" dataDxfId="56" totalsRowDxfId="55"/>
    <tableColumn id="6" name="Diff. abs." totalsRowFunction="sum" dataDxfId="54">
      <calculatedColumnFormula>IF(Projekte[Ist-Kosten]="","",Projekte[Ist-Kosten]-Projekte[Soll-Kosten])</calculatedColumnFormula>
    </tableColumn>
    <tableColumn id="7" name="Kosten %" totalsRowFunction="average" dataDxfId="53" dataCellStyle="Prozent">
      <calculatedColumnFormula>IF(Projekte[Ist-Kosten]="","",Projekte[Ist-Kosten]/Projekte[Soll-Kosten])</calculatedColumnFormula>
    </tableColumn>
    <tableColumn id="15" name="kum. Diff." dataDxfId="52">
      <calculatedColumnFormula>IF(Projekte[[#This Row],[Diff. abs.]]&lt;&gt;"",SUM($F$11:F11),"")</calculatedColumnFormula>
    </tableColumn>
    <tableColumn id="3" name="Soll-Dauer" totalsRowFunction="sum" dataDxfId="51" totalsRowDxfId="50" dataCellStyle="Prozent"/>
    <tableColumn id="8" name="Ist-Dauer" dataDxfId="49" totalsRowDxfId="48"/>
    <tableColumn id="9" name="Dauer %" dataDxfId="47" dataCellStyle="Prozent">
      <calculatedColumnFormula>IFERROR(Projekte[[#This Row],[Ist-Dauer]]/Projekte[[#This Row],[Soll-Dauer]], "")</calculatedColumnFormula>
    </tableColumn>
  </tableColumns>
  <tableStyleInfo name="TableStyleLight19" showFirstColumn="0" showLastColumn="0" showRowStripes="1" showColumnStripes="0"/>
</table>
</file>

<file path=xl/tables/table3.xml><?xml version="1.0" encoding="utf-8"?>
<table xmlns="http://schemas.openxmlformats.org/spreadsheetml/2006/main" id="1" name="Projekte2" displayName="Projekte2" ref="A10:M19" headerRowDxfId="46" dataDxfId="45" tableBorderDxfId="44">
  <autoFilter ref="A10:M19"/>
  <tableColumns count="13">
    <tableColumn id="1" name="Projekt" totalsRowLabel="Ergebnis" dataDxfId="43" totalsRowDxfId="42"/>
    <tableColumn id="2" name="MA" totalsRowFunction="sum" dataDxfId="41" totalsRowDxfId="40"/>
    <tableColumn id="14" name="Plan-Beginn" dataDxfId="39"/>
    <tableColumn id="4" name="Soll-Kosten" totalsRowFunction="sum" dataDxfId="38" totalsRowDxfId="37"/>
    <tableColumn id="5" name="Ist-Kosten" totalsRowFunction="sum" dataDxfId="36" totalsRowDxfId="35"/>
    <tableColumn id="6" name="Diff. abs." totalsRowFunction="sum" dataDxfId="34">
      <calculatedColumnFormula>IF(Projekte2[Ist-Kosten]="","",Projekte2[Ist-Kosten]-Projekte2[Soll-Kosten])</calculatedColumnFormula>
    </tableColumn>
    <tableColumn id="7" name="Kosten %" totalsRowFunction="average" dataDxfId="33" dataCellStyle="Prozent">
      <calculatedColumnFormula>IF(Projekte2[Ist-Kosten]="","",Projekte2[Ist-Kosten]/Projekte2[Soll-Kosten])</calculatedColumnFormula>
    </tableColumn>
    <tableColumn id="15" name="kum. Diff." dataDxfId="32">
      <calculatedColumnFormula>IF(Projekte2[[#This Row],[Diff. abs.]]&lt;&gt;"",SUM($F$11:F11),"")</calculatedColumnFormula>
    </tableColumn>
    <tableColumn id="3" name="Soll-Dauer" totalsRowFunction="sum" dataDxfId="31" totalsRowDxfId="30" dataCellStyle="Prozent"/>
    <tableColumn id="8" name="Ist-Dauer" dataDxfId="29" totalsRowDxfId="28"/>
    <tableColumn id="9" name="Dauer %" dataDxfId="27" dataCellStyle="Prozent">
      <calculatedColumnFormula>IFERROR(Projekte2[[#This Row],[Ist-Dauer]]/Projekte2[[#This Row],[Soll-Dauer]],"")</calculatedColumnFormula>
    </tableColumn>
    <tableColumn id="10" name="Kosten" dataDxfId="26">
      <calculatedColumnFormula>IF(Projekte2[[#This Row],[Ist-Kosten]]&gt;Projekte2[[#This Row],[Soll-Kosten]], "überzogen", "im Plan")</calculatedColumnFormula>
    </tableColumn>
    <tableColumn id="11" name="Termine" dataDxfId="25">
      <calculatedColumnFormula>IF(Projekte2[Dauer %]&lt;100%,IF(Projekte2[[#This Row],[Plan-Beginn]]+Projekte2[[#This Row],[Soll-Dauer]]&lt;TODAY(),"pünktlich","im Plan"),"überzogen")</calculatedColumnFormula>
    </tableColumn>
  </tableColumns>
  <tableStyleInfo name="TableStyleLight19" showFirstColumn="0" showLastColumn="0" showRowStripes="1" showColumnStripes="0"/>
</table>
</file>

<file path=xl/tables/table4.xml><?xml version="1.0" encoding="utf-8"?>
<table xmlns="http://schemas.openxmlformats.org/spreadsheetml/2006/main" id="4" name="Projekte25" displayName="Projekte25" ref="A10:O19" headerRowDxfId="24" dataDxfId="23" tableBorderDxfId="22">
  <autoFilter ref="A10:O19"/>
  <tableColumns count="15">
    <tableColumn id="1" name="Projekt" totalsRowLabel="Ergebnis" dataDxfId="21" totalsRowDxfId="20"/>
    <tableColumn id="2" name="MA" totalsRowFunction="sum" dataDxfId="19" totalsRowDxfId="18"/>
    <tableColumn id="14" name="Plan-Beginn" dataDxfId="17" totalsRowDxfId="16"/>
    <tableColumn id="4" name="Soll-Kosten" totalsRowFunction="sum" dataDxfId="15" totalsRowDxfId="14"/>
    <tableColumn id="5" name="Ist-Kosten" totalsRowFunction="sum" dataDxfId="13" totalsRowDxfId="12"/>
    <tableColumn id="6" name="Diff. abs." totalsRowFunction="sum" dataDxfId="11">
      <calculatedColumnFormula>IF(Projekte25[Ist-Kosten]="","",Projekte25[Ist-Kosten]-Projekte25[Soll-Kosten])</calculatedColumnFormula>
    </tableColumn>
    <tableColumn id="7" name="Kosten %" totalsRowFunction="average" dataDxfId="10" dataCellStyle="Prozent">
      <calculatedColumnFormula>IF(Projekte25[Ist-Kosten]="","",Projekte25[Ist-Kosten]/Projekte25[Soll-Kosten])</calculatedColumnFormula>
    </tableColumn>
    <tableColumn id="15" name="kum. Diff." dataDxfId="9">
      <calculatedColumnFormula>IF(Projekte25[[#This Row],[Diff. abs.]]&lt;&gt;"",SUM($F$11:F11),"")</calculatedColumnFormula>
    </tableColumn>
    <tableColumn id="3" name="Soll-Dauer" totalsRowFunction="sum" dataDxfId="8" totalsRowDxfId="7" dataCellStyle="Prozent"/>
    <tableColumn id="8" name="Ist-Dauer" dataDxfId="6" totalsRowDxfId="5"/>
    <tableColumn id="9" name="Dauer %" dataDxfId="4" dataCellStyle="Prozent">
      <calculatedColumnFormula>IFERROR(Projekte25[[#This Row],[Ist-Dauer]]/Projekte25[[#This Row],[Soll-Dauer]],"")</calculatedColumnFormula>
    </tableColumn>
    <tableColumn id="10" name="Kosten" dataDxfId="3">
      <calculatedColumnFormula>IF(Projekte25[Ist-Kosten]&gt;Projekte25[Soll-Kosten],"überzogen","im Plan")</calculatedColumnFormula>
    </tableColumn>
    <tableColumn id="11" name="Termine" dataDxfId="2">
      <calculatedColumnFormula>IF(Projekte25[Dauer %]&lt;100%,IF(Projekte25[Plan-Beginn]+Projekte25[Soll-Dauer]&lt;TODAY(),"pünktlich","im Plan"),"überzogen")</calculatedColumnFormula>
    </tableColumn>
    <tableColumn id="12" name="Gesamt" dataDxfId="1">
      <calculatedColumnFormula>IF(AND(NOT(Projekte25[[#This Row],[Kosten]]="überzogen"),NOT(Projekte25[[#This Row],[Termine]]="überzogen")),CHAR(15),"")</calculatedColumnFormula>
    </tableColumn>
    <tableColumn id="13" name="Status" dataDxfId="0">
      <calculatedColumnFormula>IF(OR(AND(Projekte25[[#This Row],[Soll-Kosten]]&gt;150000,Projekte25[[#This Row],[Kosten %]]&gt;100%),AND(Projekte25[[#This Row],[Soll-Dauer]]&gt;100,Projekte25[[#This Row],[Dauer %]]&gt;100%)),"Achtung","")</calculatedColumnFormula>
    </tableColumn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A19" sqref="A19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79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67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84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77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88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/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/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18"/>
  <sheetViews>
    <sheetView showGridLines="0" zoomScale="110" zoomScaleNormal="110" workbookViewId="0">
      <selection activeCell="H22" sqref="H22"/>
    </sheetView>
  </sheetViews>
  <sheetFormatPr baseColWidth="10" defaultRowHeight="15" x14ac:dyDescent="0.25"/>
  <cols>
    <col min="1" max="1" width="30" style="1" customWidth="1"/>
    <col min="2" max="2" width="16" style="1" customWidth="1"/>
    <col min="3" max="3" width="13.140625" style="1" customWidth="1"/>
    <col min="4" max="4" width="11.5703125" style="1" customWidth="1"/>
    <col min="5" max="5" width="14.5703125" style="1" customWidth="1"/>
    <col min="6" max="6" width="11.28515625" style="1" bestFit="1" customWidth="1"/>
    <col min="7" max="7" width="12" style="1" customWidth="1"/>
    <col min="8" max="8" width="11.42578125" style="1"/>
    <col min="9" max="9" width="35.42578125" style="1" customWidth="1"/>
    <col min="10" max="16384" width="11.42578125" style="1"/>
  </cols>
  <sheetData>
    <row r="1" spans="1:9" ht="18.75" x14ac:dyDescent="0.3">
      <c r="A1" s="14" t="s">
        <v>78</v>
      </c>
    </row>
    <row r="3" spans="1:9" ht="15.95" customHeight="1" x14ac:dyDescent="0.25"/>
    <row r="4" spans="1:9" ht="15.95" customHeight="1" x14ac:dyDescent="0.25"/>
    <row r="5" spans="1:9" ht="15.95" customHeight="1" x14ac:dyDescent="0.25"/>
    <row r="6" spans="1:9" ht="15.95" customHeight="1" x14ac:dyDescent="0.25"/>
    <row r="8" spans="1:9" ht="15" customHeight="1" x14ac:dyDescent="0.25">
      <c r="A8" s="8"/>
    </row>
    <row r="9" spans="1:9" x14ac:dyDescent="0.25">
      <c r="E9" s="34" t="s">
        <v>18</v>
      </c>
      <c r="F9" s="36">
        <v>7.0000000000000007E-2</v>
      </c>
    </row>
    <row r="10" spans="1:9" ht="18" customHeight="1" x14ac:dyDescent="0.25">
      <c r="E10" s="35" t="s">
        <v>19</v>
      </c>
      <c r="F10" s="37">
        <v>0.19</v>
      </c>
    </row>
    <row r="12" spans="1:9" ht="15" customHeight="1" thickBot="1" x14ac:dyDescent="0.3">
      <c r="A12" s="32" t="s">
        <v>20</v>
      </c>
      <c r="B12" s="32" t="s">
        <v>21</v>
      </c>
      <c r="C12" s="32" t="s">
        <v>22</v>
      </c>
      <c r="D12" s="32" t="s">
        <v>23</v>
      </c>
      <c r="E12" s="32" t="s">
        <v>24</v>
      </c>
      <c r="F12" s="32" t="s">
        <v>25</v>
      </c>
      <c r="G12" s="32" t="s">
        <v>26</v>
      </c>
      <c r="I12" s="33" t="s">
        <v>25</v>
      </c>
    </row>
    <row r="13" spans="1:9" x14ac:dyDescent="0.25">
      <c r="A13" s="8" t="s">
        <v>27</v>
      </c>
      <c r="B13" s="8" t="s">
        <v>28</v>
      </c>
      <c r="C13" s="58">
        <v>150</v>
      </c>
      <c r="D13" s="58">
        <v>3</v>
      </c>
      <c r="E13" s="59">
        <f t="shared" ref="E13:E18" si="0">C13*D13</f>
        <v>450</v>
      </c>
      <c r="F13" s="38">
        <f>IF(Leistungen[[#This Row],[Art]]="Publikation",Steuersatz1,Steuersatz2)</f>
        <v>7.0000000000000007E-2</v>
      </c>
      <c r="G13" s="60">
        <f>Leistungen[[#This Row],[Netto]]+Leistungen[[#This Row],[Netto]]*Leistungen[[#This Row],[MwSt.]]</f>
        <v>481.5</v>
      </c>
      <c r="I13" s="53" t="s">
        <v>83</v>
      </c>
    </row>
    <row r="14" spans="1:9" ht="15" customHeight="1" x14ac:dyDescent="0.25">
      <c r="A14" s="8" t="s">
        <v>29</v>
      </c>
      <c r="B14" s="8" t="s">
        <v>30</v>
      </c>
      <c r="C14" s="58">
        <v>500</v>
      </c>
      <c r="D14" s="58">
        <v>1</v>
      </c>
      <c r="E14" s="59">
        <f t="shared" si="0"/>
        <v>500</v>
      </c>
      <c r="F14" s="38">
        <f>IF(Leistungen[[#This Row],[Art]]="Publikation",Steuersatz1,Steuersatz2)</f>
        <v>0.19</v>
      </c>
      <c r="G14" s="60">
        <f>Leistungen[[#This Row],[Netto]]+Leistungen[[#This Row],[Netto]]*Leistungen[[#This Row],[MwSt.]]</f>
        <v>595</v>
      </c>
      <c r="I14" s="1" t="s">
        <v>63</v>
      </c>
    </row>
    <row r="15" spans="1:9" x14ac:dyDescent="0.25">
      <c r="A15" s="8" t="s">
        <v>31</v>
      </c>
      <c r="B15" s="8" t="s">
        <v>30</v>
      </c>
      <c r="C15" s="58">
        <v>55</v>
      </c>
      <c r="D15" s="58">
        <v>9</v>
      </c>
      <c r="E15" s="59">
        <f t="shared" si="0"/>
        <v>495</v>
      </c>
      <c r="F15" s="38">
        <f>IF(Leistungen[[#This Row],[Art]]="Publikation",Steuersatz1,Steuersatz2)</f>
        <v>0.19</v>
      </c>
      <c r="G15" s="60">
        <f>Leistungen[[#This Row],[Netto]]+Leistungen[[#This Row],[Netto]]*Leistungen[[#This Row],[MwSt.]]</f>
        <v>589.04999999999995</v>
      </c>
      <c r="I15" s="54" t="s">
        <v>65</v>
      </c>
    </row>
    <row r="16" spans="1:9" x14ac:dyDescent="0.25">
      <c r="A16" s="8" t="s">
        <v>32</v>
      </c>
      <c r="B16" s="8" t="s">
        <v>33</v>
      </c>
      <c r="C16" s="58">
        <v>600</v>
      </c>
      <c r="D16" s="58">
        <v>2</v>
      </c>
      <c r="E16" s="59">
        <f t="shared" si="0"/>
        <v>1200</v>
      </c>
      <c r="F16" s="38">
        <f>IF(Leistungen[[#This Row],[Art]]="Publikation",Steuersatz1,Steuersatz2)</f>
        <v>0.19</v>
      </c>
      <c r="G16" s="60">
        <f>Leistungen[[#This Row],[Netto]]+Leistungen[[#This Row],[Netto]]*Leistungen[[#This Row],[MwSt.]]</f>
        <v>1428</v>
      </c>
    </row>
    <row r="17" spans="1:9" ht="15.75" thickBot="1" x14ac:dyDescent="0.3">
      <c r="A17" s="8" t="s">
        <v>34</v>
      </c>
      <c r="B17" s="8" t="s">
        <v>28</v>
      </c>
      <c r="C17" s="58">
        <v>170</v>
      </c>
      <c r="D17" s="58">
        <v>4</v>
      </c>
      <c r="E17" s="59">
        <f t="shared" si="0"/>
        <v>680</v>
      </c>
      <c r="F17" s="38">
        <f>IF(Leistungen[[#This Row],[Art]]="Publikation",Steuersatz1,Steuersatz2)</f>
        <v>7.0000000000000007E-2</v>
      </c>
      <c r="G17" s="60">
        <f>Leistungen[[#This Row],[Netto]]+Leistungen[[#This Row],[Netto]]*Leistungen[[#This Row],[MwSt.]]</f>
        <v>727.6</v>
      </c>
      <c r="I17" s="33" t="s">
        <v>26</v>
      </c>
    </row>
    <row r="18" spans="1:9" x14ac:dyDescent="0.25">
      <c r="A18" s="8" t="s">
        <v>35</v>
      </c>
      <c r="B18" s="8" t="s">
        <v>30</v>
      </c>
      <c r="C18" s="58">
        <v>55</v>
      </c>
      <c r="D18" s="58">
        <v>2</v>
      </c>
      <c r="E18" s="59">
        <f t="shared" si="0"/>
        <v>110</v>
      </c>
      <c r="F18" s="38">
        <f>IF(Leistungen[[#This Row],[Art]]="Publikation",Steuersatz1,Steuersatz2)</f>
        <v>0.19</v>
      </c>
      <c r="G18" s="60">
        <f>Leistungen[[#This Row],[Netto]]+Leistungen[[#This Row],[Netto]]*Leistungen[[#This Row],[MwSt.]]</f>
        <v>130.9</v>
      </c>
      <c r="I18" s="54" t="s">
        <v>89</v>
      </c>
    </row>
  </sheetData>
  <dataValidations count="1">
    <dataValidation type="list" allowBlank="1" showInputMessage="1" showErrorMessage="1" sqref="B13:B18">
      <formula1>"Publikation,Dienstleistung,Training"</formula1>
    </dataValidation>
  </dataValidations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37"/>
  <sheetViews>
    <sheetView showGridLines="0" topLeftCell="A7" zoomScale="110" zoomScaleNormal="110" workbookViewId="0">
      <selection activeCell="D25" sqref="D25"/>
    </sheetView>
  </sheetViews>
  <sheetFormatPr baseColWidth="10" defaultRowHeight="15" x14ac:dyDescent="0.25"/>
  <cols>
    <col min="1" max="1" width="20.5703125" style="1" customWidth="1"/>
    <col min="2" max="2" width="7.28515625" style="1" customWidth="1"/>
    <col min="3" max="3" width="15.28515625" style="1" bestFit="1" customWidth="1"/>
    <col min="4" max="4" width="14" customWidth="1"/>
    <col min="5" max="5" width="14" style="1" customWidth="1"/>
    <col min="6" max="6" width="11.85546875" style="1" customWidth="1"/>
    <col min="7" max="7" width="12.7109375" style="1" bestFit="1" customWidth="1"/>
    <col min="8" max="8" width="11.85546875" style="1" customWidth="1"/>
    <col min="9" max="9" width="13.28515625" customWidth="1"/>
    <col min="10" max="10" width="12.28515625" style="1" customWidth="1"/>
    <col min="11" max="11" width="12.85546875" style="1" customWidth="1"/>
    <col min="12" max="16384" width="11.42578125" style="1"/>
  </cols>
  <sheetData>
    <row r="1" spans="1:11" ht="18.75" customHeight="1" x14ac:dyDescent="0.3">
      <c r="A1" s="14" t="s">
        <v>76</v>
      </c>
      <c r="D1" s="1"/>
      <c r="I1" s="1"/>
    </row>
    <row r="2" spans="1:11" ht="15" customHeight="1" x14ac:dyDescent="0.25">
      <c r="D2" s="1"/>
      <c r="I2" s="1"/>
    </row>
    <row r="3" spans="1:11" ht="15" customHeight="1" x14ac:dyDescent="0.25">
      <c r="D3" s="1"/>
      <c r="I3" s="1"/>
    </row>
    <row r="4" spans="1:11" ht="15" customHeight="1" x14ac:dyDescent="0.25">
      <c r="D4" s="1"/>
      <c r="I4" s="1"/>
    </row>
    <row r="5" spans="1:11" ht="15" customHeight="1" x14ac:dyDescent="0.25">
      <c r="D5" s="1"/>
      <c r="I5" s="1"/>
    </row>
    <row r="6" spans="1:11" ht="15" customHeight="1" x14ac:dyDescent="0.25">
      <c r="D6" s="1"/>
      <c r="I6" s="1"/>
    </row>
    <row r="7" spans="1:11" ht="15" customHeight="1" x14ac:dyDescent="0.25">
      <c r="D7" s="1"/>
      <c r="I7" s="1"/>
    </row>
    <row r="8" spans="1:11" ht="15" customHeight="1" x14ac:dyDescent="0.25">
      <c r="D8" s="1"/>
      <c r="I8" s="1"/>
    </row>
    <row r="9" spans="1:11" ht="15" customHeight="1" x14ac:dyDescent="0.25">
      <c r="D9" s="1"/>
      <c r="I9" s="1"/>
    </row>
    <row r="10" spans="1:11" x14ac:dyDescent="0.25">
      <c r="A10" s="32" t="s">
        <v>0</v>
      </c>
      <c r="B10" s="32" t="s">
        <v>1</v>
      </c>
      <c r="C10" s="32" t="s">
        <v>42</v>
      </c>
      <c r="D10" s="32" t="s">
        <v>2</v>
      </c>
      <c r="E10" s="32" t="s">
        <v>3</v>
      </c>
      <c r="F10" s="32" t="s">
        <v>13</v>
      </c>
      <c r="G10" s="32" t="s">
        <v>48</v>
      </c>
      <c r="H10" s="61" t="s">
        <v>43</v>
      </c>
      <c r="I10" s="32" t="s">
        <v>36</v>
      </c>
      <c r="J10" s="32" t="s">
        <v>37</v>
      </c>
      <c r="K10" s="32" t="s">
        <v>49</v>
      </c>
    </row>
    <row r="11" spans="1:11" x14ac:dyDescent="0.25">
      <c r="A11" s="17" t="s">
        <v>8</v>
      </c>
      <c r="B11" s="15">
        <v>12</v>
      </c>
      <c r="C11" s="31">
        <v>40969</v>
      </c>
      <c r="D11" s="62">
        <v>254000</v>
      </c>
      <c r="E11" s="62">
        <v>238954</v>
      </c>
      <c r="F11" s="41">
        <f>IF(Projekte[Ist-Kosten]="","",Projekte[Ist-Kosten]-Projekte[Soll-Kosten])</f>
        <v>-15046</v>
      </c>
      <c r="G11" s="66">
        <f>IF(Projekte[Ist-Kosten]="","",Projekte[Ist-Kosten]/Projekte[Soll-Kosten])</f>
        <v>0.94076377952755907</v>
      </c>
      <c r="H11" s="42">
        <f>IF(Projekte[[#This Row],[Diff. abs.]]&lt;&gt;"",SUM($F$11:F11),"")</f>
        <v>-15046</v>
      </c>
      <c r="I11" s="19">
        <v>150</v>
      </c>
      <c r="J11" s="19">
        <v>166</v>
      </c>
      <c r="K11" s="43">
        <f>IFERROR(Projekte[[#This Row],[Ist-Dauer]]/Projekte[[#This Row],[Soll-Dauer]], "")</f>
        <v>1.1066666666666667</v>
      </c>
    </row>
    <row r="12" spans="1:11" x14ac:dyDescent="0.25">
      <c r="A12" s="17" t="s">
        <v>4</v>
      </c>
      <c r="B12" s="15">
        <v>4</v>
      </c>
      <c r="C12" s="31">
        <v>40973</v>
      </c>
      <c r="D12" s="62">
        <v>66000</v>
      </c>
      <c r="E12" s="62">
        <v>0</v>
      </c>
      <c r="F12" s="41">
        <f>IF(Projekte[Ist-Kosten]="","",Projekte[Ist-Kosten]-Projekte[Soll-Kosten])</f>
        <v>-66000</v>
      </c>
      <c r="G12" s="66">
        <f>IF(Projekte[Ist-Kosten]="","",Projekte[Ist-Kosten]/Projekte[Soll-Kosten])</f>
        <v>0</v>
      </c>
      <c r="H12" s="42">
        <f>IF(Projekte[[#This Row],[Diff. abs.]]&lt;&gt;"",SUM($F$11:F12),"")</f>
        <v>-81046</v>
      </c>
      <c r="I12" s="19">
        <v>90</v>
      </c>
      <c r="J12" s="19"/>
      <c r="K12" s="43">
        <f>IFERROR(Projekte[[#This Row],[Ist-Dauer]]/Projekte[[#This Row],[Soll-Dauer]], "")</f>
        <v>0</v>
      </c>
    </row>
    <row r="13" spans="1:11" x14ac:dyDescent="0.25">
      <c r="A13" s="17" t="s">
        <v>5</v>
      </c>
      <c r="B13" s="15">
        <v>6</v>
      </c>
      <c r="C13" s="31">
        <v>40974</v>
      </c>
      <c r="D13" s="62">
        <v>114500</v>
      </c>
      <c r="E13" s="62">
        <v>120664</v>
      </c>
      <c r="F13" s="41">
        <f>IF(Projekte[Ist-Kosten]="","",Projekte[Ist-Kosten]-Projekte[Soll-Kosten])</f>
        <v>6164</v>
      </c>
      <c r="G13" s="66">
        <f>IF(Projekte[Ist-Kosten]="","",Projekte[Ist-Kosten]/Projekte[Soll-Kosten])</f>
        <v>1.0538340611353711</v>
      </c>
      <c r="H13" s="42">
        <f>IF(Projekte[[#This Row],[Diff. abs.]]&lt;&gt;"",SUM($F$11:F13),"")</f>
        <v>-74882</v>
      </c>
      <c r="I13" s="19">
        <v>20</v>
      </c>
      <c r="J13" s="19">
        <v>19</v>
      </c>
      <c r="K13" s="43">
        <f>IFERROR(Projekte[[#This Row],[Ist-Dauer]]/Projekte[[#This Row],[Soll-Dauer]], "")</f>
        <v>0.95</v>
      </c>
    </row>
    <row r="14" spans="1:11" x14ac:dyDescent="0.25">
      <c r="A14" s="17" t="s">
        <v>9</v>
      </c>
      <c r="B14" s="15">
        <v>2</v>
      </c>
      <c r="C14" s="31">
        <v>40976</v>
      </c>
      <c r="D14" s="62">
        <v>32400</v>
      </c>
      <c r="E14" s="62">
        <v>32400</v>
      </c>
      <c r="F14" s="41">
        <f>IF(Projekte[Ist-Kosten]="","",Projekte[Ist-Kosten]-Projekte[Soll-Kosten])</f>
        <v>0</v>
      </c>
      <c r="G14" s="66">
        <f>IF(Projekte[Ist-Kosten]="","",Projekte[Ist-Kosten]/Projekte[Soll-Kosten])</f>
        <v>1</v>
      </c>
      <c r="H14" s="42">
        <f>IF(Projekte[[#This Row],[Diff. abs.]]&lt;&gt;"",SUM($F$11:F14),"")</f>
        <v>-74882</v>
      </c>
      <c r="I14" s="19">
        <v>60</v>
      </c>
      <c r="J14" s="19">
        <v>55</v>
      </c>
      <c r="K14" s="43">
        <f>IFERROR(Projekte[[#This Row],[Ist-Dauer]]/Projekte[[#This Row],[Soll-Dauer]], "")</f>
        <v>0.91666666666666663</v>
      </c>
    </row>
    <row r="15" spans="1:11" x14ac:dyDescent="0.25">
      <c r="A15" s="17" t="s">
        <v>12</v>
      </c>
      <c r="B15" s="15">
        <v>5</v>
      </c>
      <c r="C15" s="31">
        <v>40978</v>
      </c>
      <c r="D15" s="62">
        <v>93800</v>
      </c>
      <c r="E15" s="62">
        <v>108400</v>
      </c>
      <c r="F15" s="41">
        <f>IF(Projekte[Ist-Kosten]="","",Projekte[Ist-Kosten]-Projekte[Soll-Kosten])</f>
        <v>14600</v>
      </c>
      <c r="G15" s="66">
        <f>IF(Projekte[Ist-Kosten]="","",Projekte[Ist-Kosten]/Projekte[Soll-Kosten])</f>
        <v>1.1556503198294243</v>
      </c>
      <c r="H15" s="42">
        <f>IF(Projekte[[#This Row],[Diff. abs.]]&lt;&gt;"",SUM($F$11:F15),"")</f>
        <v>-60282</v>
      </c>
      <c r="I15" s="19">
        <v>85</v>
      </c>
      <c r="J15" s="19">
        <v>133</v>
      </c>
      <c r="K15" s="43">
        <f>IFERROR(Projekte[[#This Row],[Ist-Dauer]]/Projekte[[#This Row],[Soll-Dauer]], "")</f>
        <v>1.5647058823529412</v>
      </c>
    </row>
    <row r="16" spans="1:11" x14ac:dyDescent="0.25">
      <c r="A16" s="17" t="s">
        <v>10</v>
      </c>
      <c r="B16" s="15">
        <v>3</v>
      </c>
      <c r="C16" s="31">
        <v>40982</v>
      </c>
      <c r="D16" s="62">
        <v>67400</v>
      </c>
      <c r="E16" s="62"/>
      <c r="F16" s="41" t="str">
        <f>IF(Projekte[Ist-Kosten]="","",Projekte[Ist-Kosten]-Projekte[Soll-Kosten])</f>
        <v/>
      </c>
      <c r="G16" s="66" t="str">
        <f>IF(Projekte[Ist-Kosten]="","",Projekte[Ist-Kosten]/Projekte[Soll-Kosten])</f>
        <v/>
      </c>
      <c r="H16" s="42" t="str">
        <f>IF(Projekte[[#This Row],[Diff. abs.]]&lt;&gt;"",SUM($F$11:F16),"")</f>
        <v/>
      </c>
      <c r="I16" s="19">
        <v>66</v>
      </c>
      <c r="J16" s="19"/>
      <c r="K16" s="43">
        <f>IFERROR(Projekte[[#This Row],[Ist-Dauer]]/Projekte[[#This Row],[Soll-Dauer]], "")</f>
        <v>0</v>
      </c>
    </row>
    <row r="17" spans="1:11" x14ac:dyDescent="0.25">
      <c r="A17" s="17" t="s">
        <v>11</v>
      </c>
      <c r="B17" s="15">
        <v>11</v>
      </c>
      <c r="C17" s="31">
        <v>40983</v>
      </c>
      <c r="D17" s="62">
        <v>342100</v>
      </c>
      <c r="E17" s="62">
        <v>362743</v>
      </c>
      <c r="F17" s="41">
        <f>IF(Projekte[Ist-Kosten]="","",Projekte[Ist-Kosten]-Projekte[Soll-Kosten])</f>
        <v>20643</v>
      </c>
      <c r="G17" s="66">
        <f>IF(Projekte[Ist-Kosten]="","",Projekte[Ist-Kosten]/Projekte[Soll-Kosten])</f>
        <v>1.0603420052616195</v>
      </c>
      <c r="H17" s="42">
        <f>IF(Projekte[[#This Row],[Diff. abs.]]&lt;&gt;"",SUM($F$11:F17),"")</f>
        <v>-39639</v>
      </c>
      <c r="I17" s="19">
        <v>270</v>
      </c>
      <c r="J17" s="19">
        <v>283</v>
      </c>
      <c r="K17" s="43">
        <f>IFERROR(Projekte[[#This Row],[Ist-Dauer]]/Projekte[[#This Row],[Soll-Dauer]], "")</f>
        <v>1.0481481481481481</v>
      </c>
    </row>
    <row r="18" spans="1:11" x14ac:dyDescent="0.25">
      <c r="A18" s="17" t="s">
        <v>7</v>
      </c>
      <c r="B18" s="15">
        <v>7</v>
      </c>
      <c r="C18" s="31">
        <v>40993</v>
      </c>
      <c r="D18" s="62">
        <v>159300</v>
      </c>
      <c r="E18" s="62">
        <v>160230</v>
      </c>
      <c r="F18" s="41">
        <f>IF(Projekte[Ist-Kosten]="","",Projekte[Ist-Kosten]-Projekte[Soll-Kosten])</f>
        <v>930</v>
      </c>
      <c r="G18" s="66">
        <f>IF(Projekte[Ist-Kosten]="","",Projekte[Ist-Kosten]/Projekte[Soll-Kosten])</f>
        <v>1.0058380414312618</v>
      </c>
      <c r="H18" s="42">
        <f>IF(Projekte[[#This Row],[Diff. abs.]]&lt;&gt;"",SUM($F$11:F18),"")</f>
        <v>-38709</v>
      </c>
      <c r="I18" s="19">
        <v>160</v>
      </c>
      <c r="J18" s="19">
        <v>144</v>
      </c>
      <c r="K18" s="43">
        <f>IFERROR(Projekte[[#This Row],[Ist-Dauer]]/Projekte[[#This Row],[Soll-Dauer]], "")</f>
        <v>0.9</v>
      </c>
    </row>
    <row r="19" spans="1:11" x14ac:dyDescent="0.25">
      <c r="A19" s="17" t="s">
        <v>6</v>
      </c>
      <c r="B19" s="15">
        <v>2</v>
      </c>
      <c r="C19" s="31">
        <v>40996</v>
      </c>
      <c r="D19" s="62">
        <v>33490</v>
      </c>
      <c r="E19" s="62"/>
      <c r="F19" s="41" t="str">
        <f>IF(Projekte[Ist-Kosten]="","",Projekte[Ist-Kosten]-Projekte[Soll-Kosten])</f>
        <v/>
      </c>
      <c r="G19" s="66" t="str">
        <f>IF(Projekte[Ist-Kosten]="","",Projekte[Ist-Kosten]/Projekte[Soll-Kosten])</f>
        <v/>
      </c>
      <c r="H19" s="42" t="str">
        <f>IF(Projekte[[#This Row],[Diff. abs.]]&lt;&gt;"",SUM($F$11:F19),"")</f>
        <v/>
      </c>
      <c r="I19" s="19"/>
      <c r="J19" s="19"/>
      <c r="K19" s="43" t="str">
        <f>IFERROR(Projekte[[#This Row],[Ist-Dauer]]/Projekte[[#This Row],[Soll-Dauer]], "")</f>
        <v/>
      </c>
    </row>
    <row r="20" spans="1:11" x14ac:dyDescent="0.25">
      <c r="G20" s="8"/>
    </row>
    <row r="22" spans="1:11" x14ac:dyDescent="0.25">
      <c r="B22" s="51" t="s">
        <v>54</v>
      </c>
      <c r="C22" s="51"/>
      <c r="D22" s="39"/>
    </row>
    <row r="23" spans="1:11" x14ac:dyDescent="0.25">
      <c r="D23" t="s">
        <v>50</v>
      </c>
    </row>
    <row r="24" spans="1:11" x14ac:dyDescent="0.25">
      <c r="B24" s="1" t="s">
        <v>44</v>
      </c>
      <c r="C24" s="1" t="s">
        <v>13</v>
      </c>
      <c r="D24" t="s">
        <v>93</v>
      </c>
    </row>
    <row r="26" spans="1:11" x14ac:dyDescent="0.25">
      <c r="D26" t="s">
        <v>50</v>
      </c>
      <c r="I26" s="65"/>
    </row>
    <row r="27" spans="1:11" x14ac:dyDescent="0.25">
      <c r="B27" s="1" t="s">
        <v>45</v>
      </c>
      <c r="C27" s="1" t="s">
        <v>48</v>
      </c>
      <c r="D27" t="s">
        <v>68</v>
      </c>
    </row>
    <row r="29" spans="1:11" x14ac:dyDescent="0.25">
      <c r="D29" t="s">
        <v>51</v>
      </c>
    </row>
    <row r="30" spans="1:11" x14ac:dyDescent="0.25">
      <c r="B30" s="1" t="s">
        <v>46</v>
      </c>
      <c r="C30" s="1" t="s">
        <v>43</v>
      </c>
      <c r="D30" t="s">
        <v>90</v>
      </c>
    </row>
    <row r="32" spans="1:11" x14ac:dyDescent="0.25">
      <c r="D32" t="s">
        <v>53</v>
      </c>
    </row>
    <row r="33" spans="2:4" x14ac:dyDescent="0.25">
      <c r="B33" s="1" t="s">
        <v>47</v>
      </c>
      <c r="C33" s="1" t="s">
        <v>49</v>
      </c>
      <c r="D33" t="s">
        <v>69</v>
      </c>
    </row>
    <row r="34" spans="2:4" x14ac:dyDescent="0.25">
      <c r="D34" t="s">
        <v>52</v>
      </c>
    </row>
    <row r="35" spans="2:4" x14ac:dyDescent="0.25">
      <c r="D35" t="s">
        <v>91</v>
      </c>
    </row>
    <row r="37" spans="2:4" x14ac:dyDescent="0.25">
      <c r="B37" s="52"/>
      <c r="C37" s="5"/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zoomScale="110" zoomScaleNormal="110" workbookViewId="0">
      <selection activeCell="D25" sqref="D25"/>
    </sheetView>
  </sheetViews>
  <sheetFormatPr baseColWidth="10" defaultRowHeight="15" x14ac:dyDescent="0.25"/>
  <cols>
    <col min="1" max="1" width="20.5703125" style="1" customWidth="1"/>
    <col min="2" max="2" width="7.28515625" style="1" customWidth="1"/>
    <col min="3" max="3" width="15.28515625" style="1" bestFit="1" customWidth="1"/>
    <col min="4" max="5" width="14" style="1" customWidth="1"/>
    <col min="6" max="6" width="11.85546875" style="1" customWidth="1"/>
    <col min="7" max="7" width="12.7109375" style="1" customWidth="1"/>
    <col min="8" max="8" width="11.85546875" style="1" customWidth="1"/>
    <col min="9" max="9" width="0" style="1" hidden="1" customWidth="1"/>
    <col min="10" max="10" width="13.5703125" style="1" hidden="1" customWidth="1"/>
    <col min="11" max="11" width="16.28515625" style="1" hidden="1" customWidth="1"/>
    <col min="12" max="12" width="16.140625" style="1" customWidth="1"/>
    <col min="13" max="13" width="16.28515625" style="1" bestFit="1" customWidth="1"/>
    <col min="14" max="16384" width="11.42578125" style="1"/>
  </cols>
  <sheetData>
    <row r="1" spans="1:13" ht="18.75" x14ac:dyDescent="0.3">
      <c r="A1" s="14" t="s">
        <v>66</v>
      </c>
    </row>
    <row r="9" spans="1:13" x14ac:dyDescent="0.25">
      <c r="L9" s="40" t="s">
        <v>40</v>
      </c>
    </row>
    <row r="10" spans="1:13" x14ac:dyDescent="0.25">
      <c r="A10" s="32" t="s">
        <v>0</v>
      </c>
      <c r="B10" s="32" t="s">
        <v>1</v>
      </c>
      <c r="C10" s="32" t="s">
        <v>42</v>
      </c>
      <c r="D10" s="32" t="s">
        <v>2</v>
      </c>
      <c r="E10" s="32" t="s">
        <v>3</v>
      </c>
      <c r="F10" s="32" t="s">
        <v>13</v>
      </c>
      <c r="G10" s="32" t="s">
        <v>48</v>
      </c>
      <c r="H10" s="32" t="s">
        <v>43</v>
      </c>
      <c r="I10" s="32" t="s">
        <v>36</v>
      </c>
      <c r="J10" s="32" t="s">
        <v>37</v>
      </c>
      <c r="K10" s="32" t="s">
        <v>49</v>
      </c>
      <c r="L10" s="32" t="s">
        <v>38</v>
      </c>
      <c r="M10" s="32" t="s">
        <v>39</v>
      </c>
    </row>
    <row r="11" spans="1:13" x14ac:dyDescent="0.25">
      <c r="A11" s="17" t="s">
        <v>8</v>
      </c>
      <c r="B11" s="15">
        <v>12</v>
      </c>
      <c r="C11" s="31">
        <v>40969</v>
      </c>
      <c r="D11" s="62">
        <v>254000</v>
      </c>
      <c r="E11" s="62">
        <v>238954</v>
      </c>
      <c r="F11" s="16">
        <f>IF(Projekte2[Ist-Kosten]="","",Projekte2[Ist-Kosten]-Projekte2[Soll-Kosten])</f>
        <v>-15046</v>
      </c>
      <c r="G11" s="63">
        <f>IF(Projekte2[Ist-Kosten]="","",Projekte2[Ist-Kosten]/Projekte2[Soll-Kosten])</f>
        <v>0.94076377952755907</v>
      </c>
      <c r="H11" s="45">
        <f>IF(Projekte2[[#This Row],[Diff. abs.]]&lt;&gt;"",SUM($F$11:F11),"")</f>
        <v>-15046</v>
      </c>
      <c r="I11" s="19">
        <v>150</v>
      </c>
      <c r="J11" s="19">
        <v>166</v>
      </c>
      <c r="K11" s="46">
        <f>IFERROR(Projekte2[[#This Row],[Ist-Dauer]]/Projekte2[[#This Row],[Soll-Dauer]],"")</f>
        <v>1.1066666666666667</v>
      </c>
      <c r="L11" s="47" t="str">
        <f>IF(Projekte2[[#This Row],[Ist-Kosten]]&gt;Projekte2[[#This Row],[Soll-Kosten]], "überzogen", "im Plan")</f>
        <v>im Plan</v>
      </c>
      <c r="M11" s="48" t="str">
        <f ca="1">IF(Projekte2[Dauer %]&lt;100%,IF(Projekte2[[#This Row],[Plan-Beginn]]+Projekte2[[#This Row],[Soll-Dauer]]&lt;TODAY(),"pünktlich","im Plan"),"überzogen")</f>
        <v>überzogen</v>
      </c>
    </row>
    <row r="12" spans="1:13" x14ac:dyDescent="0.25">
      <c r="A12" s="17" t="s">
        <v>4</v>
      </c>
      <c r="B12" s="15">
        <v>4</v>
      </c>
      <c r="C12" s="31">
        <v>40973</v>
      </c>
      <c r="D12" s="62">
        <v>66000</v>
      </c>
      <c r="E12" s="62">
        <v>0</v>
      </c>
      <c r="F12" s="16">
        <f>IF(Projekte2[Ist-Kosten]="","",Projekte2[Ist-Kosten]-Projekte2[Soll-Kosten])</f>
        <v>-66000</v>
      </c>
      <c r="G12" s="63">
        <f>IF(Projekte2[Ist-Kosten]="","",Projekte2[Ist-Kosten]/Projekte2[Soll-Kosten])</f>
        <v>0</v>
      </c>
      <c r="H12" s="45">
        <f>IF(Projekte2[[#This Row],[Diff. abs.]]&lt;&gt;"",SUM($F$11:F12),"")</f>
        <v>-81046</v>
      </c>
      <c r="I12" s="19">
        <v>90</v>
      </c>
      <c r="J12" s="19"/>
      <c r="K12" s="46">
        <f>IFERROR(Projekte2[[#This Row],[Ist-Dauer]]/Projekte2[[#This Row],[Soll-Dauer]],"")</f>
        <v>0</v>
      </c>
      <c r="L12" s="47" t="str">
        <f>IF(Projekte2[[#This Row],[Ist-Kosten]]&gt;Projekte2[[#This Row],[Soll-Kosten]], "überzogen", "im Plan")</f>
        <v>im Plan</v>
      </c>
      <c r="M12" s="48" t="str">
        <f ca="1">IF(Projekte2[Dauer %]&lt;100%,IF(Projekte2[[#This Row],[Plan-Beginn]]+Projekte2[[#This Row],[Soll-Dauer]]&lt;TODAY(),"pünktlich","im Plan"),"überzogen")</f>
        <v>pünktlich</v>
      </c>
    </row>
    <row r="13" spans="1:13" x14ac:dyDescent="0.25">
      <c r="A13" s="17" t="s">
        <v>5</v>
      </c>
      <c r="B13" s="15">
        <v>6</v>
      </c>
      <c r="C13" s="31">
        <v>40974</v>
      </c>
      <c r="D13" s="62">
        <v>114500</v>
      </c>
      <c r="E13" s="62">
        <v>120664</v>
      </c>
      <c r="F13" s="16">
        <f>IF(Projekte2[Ist-Kosten]="","",Projekte2[Ist-Kosten]-Projekte2[Soll-Kosten])</f>
        <v>6164</v>
      </c>
      <c r="G13" s="63">
        <f>IF(Projekte2[Ist-Kosten]="","",Projekte2[Ist-Kosten]/Projekte2[Soll-Kosten])</f>
        <v>1.0538340611353711</v>
      </c>
      <c r="H13" s="45">
        <f>IF(Projekte2[[#This Row],[Diff. abs.]]&lt;&gt;"",SUM($F$11:F13),"")</f>
        <v>-74882</v>
      </c>
      <c r="I13" s="19">
        <v>20</v>
      </c>
      <c r="J13" s="19">
        <v>19</v>
      </c>
      <c r="K13" s="46">
        <f>IFERROR(Projekte2[[#This Row],[Ist-Dauer]]/Projekte2[[#This Row],[Soll-Dauer]],"")</f>
        <v>0.95</v>
      </c>
      <c r="L13" s="47" t="str">
        <f>IF(Projekte2[[#This Row],[Ist-Kosten]]&gt;Projekte2[[#This Row],[Soll-Kosten]], "überzogen", "im Plan")</f>
        <v>überzogen</v>
      </c>
      <c r="M13" s="48" t="str">
        <f ca="1">IF(Projekte2[Dauer %]&lt;100%,IF(Projekte2[[#This Row],[Plan-Beginn]]+Projekte2[[#This Row],[Soll-Dauer]]&lt;TODAY(),"pünktlich","im Plan"),"überzogen")</f>
        <v>pünktlich</v>
      </c>
    </row>
    <row r="14" spans="1:13" x14ac:dyDescent="0.25">
      <c r="A14" s="17" t="s">
        <v>9</v>
      </c>
      <c r="B14" s="15">
        <v>2</v>
      </c>
      <c r="C14" s="31">
        <v>40976</v>
      </c>
      <c r="D14" s="62">
        <v>32400</v>
      </c>
      <c r="E14" s="62">
        <v>32400</v>
      </c>
      <c r="F14" s="16">
        <f>IF(Projekte2[Ist-Kosten]="","",Projekte2[Ist-Kosten]-Projekte2[Soll-Kosten])</f>
        <v>0</v>
      </c>
      <c r="G14" s="63">
        <f>IF(Projekte2[Ist-Kosten]="","",Projekte2[Ist-Kosten]/Projekte2[Soll-Kosten])</f>
        <v>1</v>
      </c>
      <c r="H14" s="45">
        <f>IF(Projekte2[[#This Row],[Diff. abs.]]&lt;&gt;"",SUM($F$11:F14),"")</f>
        <v>-74882</v>
      </c>
      <c r="I14" s="19">
        <v>60</v>
      </c>
      <c r="J14" s="19">
        <v>55</v>
      </c>
      <c r="K14" s="46">
        <f>IFERROR(Projekte2[[#This Row],[Ist-Dauer]]/Projekte2[[#This Row],[Soll-Dauer]],"")</f>
        <v>0.91666666666666663</v>
      </c>
      <c r="L14" s="47" t="str">
        <f>IF(Projekte2[[#This Row],[Ist-Kosten]]&gt;Projekte2[[#This Row],[Soll-Kosten]], "überzogen", "im Plan")</f>
        <v>im Plan</v>
      </c>
      <c r="M14" s="48" t="str">
        <f ca="1">IF(Projekte2[Dauer %]&lt;100%,IF(Projekte2[[#This Row],[Plan-Beginn]]+Projekte2[[#This Row],[Soll-Dauer]]&lt;TODAY(),"pünktlich","im Plan"),"überzogen")</f>
        <v>pünktlich</v>
      </c>
    </row>
    <row r="15" spans="1:13" x14ac:dyDescent="0.25">
      <c r="A15" s="17" t="s">
        <v>12</v>
      </c>
      <c r="B15" s="15">
        <v>5</v>
      </c>
      <c r="C15" s="31">
        <v>40978</v>
      </c>
      <c r="D15" s="62">
        <v>93800</v>
      </c>
      <c r="E15" s="62">
        <v>108400</v>
      </c>
      <c r="F15" s="16">
        <f>IF(Projekte2[Ist-Kosten]="","",Projekte2[Ist-Kosten]-Projekte2[Soll-Kosten])</f>
        <v>14600</v>
      </c>
      <c r="G15" s="63">
        <f>IF(Projekte2[Ist-Kosten]="","",Projekte2[Ist-Kosten]/Projekte2[Soll-Kosten])</f>
        <v>1.1556503198294243</v>
      </c>
      <c r="H15" s="45">
        <f>IF(Projekte2[[#This Row],[Diff. abs.]]&lt;&gt;"",SUM($F$11:F15),"")</f>
        <v>-60282</v>
      </c>
      <c r="I15" s="19">
        <v>85</v>
      </c>
      <c r="J15" s="19">
        <v>133</v>
      </c>
      <c r="K15" s="46">
        <f>IFERROR(Projekte2[[#This Row],[Ist-Dauer]]/Projekte2[[#This Row],[Soll-Dauer]],"")</f>
        <v>1.5647058823529412</v>
      </c>
      <c r="L15" s="47" t="str">
        <f>IF(Projekte2[[#This Row],[Ist-Kosten]]&gt;Projekte2[[#This Row],[Soll-Kosten]], "überzogen", "im Plan")</f>
        <v>überzogen</v>
      </c>
      <c r="M15" s="48" t="str">
        <f ca="1">IF(Projekte2[Dauer %]&lt;100%,IF(Projekte2[[#This Row],[Plan-Beginn]]+Projekte2[[#This Row],[Soll-Dauer]]&lt;TODAY(),"pünktlich","im Plan"),"überzogen")</f>
        <v>überzogen</v>
      </c>
    </row>
    <row r="16" spans="1:13" x14ac:dyDescent="0.25">
      <c r="A16" s="17" t="s">
        <v>10</v>
      </c>
      <c r="B16" s="15">
        <v>3</v>
      </c>
      <c r="C16" s="31">
        <v>40982</v>
      </c>
      <c r="D16" s="62">
        <v>67400</v>
      </c>
      <c r="E16" s="62"/>
      <c r="F16" s="16" t="str">
        <f>IF(Projekte2[Ist-Kosten]="","",Projekte2[Ist-Kosten]-Projekte2[Soll-Kosten])</f>
        <v/>
      </c>
      <c r="G16" s="63" t="str">
        <f>IF(Projekte2[Ist-Kosten]="","",Projekte2[Ist-Kosten]/Projekte2[Soll-Kosten])</f>
        <v/>
      </c>
      <c r="H16" s="45" t="str">
        <f>IF(Projekte2[[#This Row],[Diff. abs.]]&lt;&gt;"",SUM($F$11:F16),"")</f>
        <v/>
      </c>
      <c r="I16" s="19">
        <v>66</v>
      </c>
      <c r="J16" s="19"/>
      <c r="K16" s="46">
        <f>IFERROR(Projekte2[[#This Row],[Ist-Dauer]]/Projekte2[[#This Row],[Soll-Dauer]],"")</f>
        <v>0</v>
      </c>
      <c r="L16" s="47" t="str">
        <f>IF(Projekte2[[#This Row],[Ist-Kosten]]&gt;Projekte2[[#This Row],[Soll-Kosten]], "überzogen", "im Plan")</f>
        <v>im Plan</v>
      </c>
      <c r="M16" s="48" t="str">
        <f ca="1">IF(Projekte2[Dauer %]&lt;100%,IF(Projekte2[[#This Row],[Plan-Beginn]]+Projekte2[[#This Row],[Soll-Dauer]]&lt;TODAY(),"pünktlich","im Plan"),"überzogen")</f>
        <v>pünktlich</v>
      </c>
    </row>
    <row r="17" spans="1:13" x14ac:dyDescent="0.25">
      <c r="A17" s="17" t="s">
        <v>11</v>
      </c>
      <c r="B17" s="15">
        <v>11</v>
      </c>
      <c r="C17" s="31">
        <v>40983</v>
      </c>
      <c r="D17" s="62">
        <v>342100</v>
      </c>
      <c r="E17" s="62">
        <v>362743</v>
      </c>
      <c r="F17" s="16">
        <f>IF(Projekte2[Ist-Kosten]="","",Projekte2[Ist-Kosten]-Projekte2[Soll-Kosten])</f>
        <v>20643</v>
      </c>
      <c r="G17" s="63">
        <f>IF(Projekte2[Ist-Kosten]="","",Projekte2[Ist-Kosten]/Projekte2[Soll-Kosten])</f>
        <v>1.0603420052616195</v>
      </c>
      <c r="H17" s="45">
        <f>IF(Projekte2[[#This Row],[Diff. abs.]]&lt;&gt;"",SUM($F$11:F17),"")</f>
        <v>-39639</v>
      </c>
      <c r="I17" s="19">
        <v>270</v>
      </c>
      <c r="J17" s="19">
        <v>283</v>
      </c>
      <c r="K17" s="46">
        <f>IFERROR(Projekte2[[#This Row],[Ist-Dauer]]/Projekte2[[#This Row],[Soll-Dauer]],"")</f>
        <v>1.0481481481481481</v>
      </c>
      <c r="L17" s="47" t="str">
        <f>IF(Projekte2[[#This Row],[Ist-Kosten]]&gt;Projekte2[[#This Row],[Soll-Kosten]], "überzogen", "im Plan")</f>
        <v>überzogen</v>
      </c>
      <c r="M17" s="48" t="str">
        <f ca="1">IF(Projekte2[Dauer %]&lt;100%,IF(Projekte2[[#This Row],[Plan-Beginn]]+Projekte2[[#This Row],[Soll-Dauer]]&lt;TODAY(),"pünktlich","im Plan"),"überzogen")</f>
        <v>überzogen</v>
      </c>
    </row>
    <row r="18" spans="1:13" x14ac:dyDescent="0.25">
      <c r="A18" s="17" t="s">
        <v>7</v>
      </c>
      <c r="B18" s="15">
        <v>7</v>
      </c>
      <c r="C18" s="31">
        <v>40993</v>
      </c>
      <c r="D18" s="62">
        <v>159300</v>
      </c>
      <c r="E18" s="62">
        <v>160230</v>
      </c>
      <c r="F18" s="16">
        <f>IF(Projekte2[Ist-Kosten]="","",Projekte2[Ist-Kosten]-Projekte2[Soll-Kosten])</f>
        <v>930</v>
      </c>
      <c r="G18" s="63">
        <f>IF(Projekte2[Ist-Kosten]="","",Projekte2[Ist-Kosten]/Projekte2[Soll-Kosten])</f>
        <v>1.0058380414312618</v>
      </c>
      <c r="H18" s="45">
        <f>IF(Projekte2[[#This Row],[Diff. abs.]]&lt;&gt;"",SUM($F$11:F18),"")</f>
        <v>-38709</v>
      </c>
      <c r="I18" s="19">
        <v>160</v>
      </c>
      <c r="J18" s="19">
        <v>144</v>
      </c>
      <c r="K18" s="46">
        <f>IFERROR(Projekte2[[#This Row],[Ist-Dauer]]/Projekte2[[#This Row],[Soll-Dauer]],"")</f>
        <v>0.9</v>
      </c>
      <c r="L18" s="47" t="str">
        <f>IF(Projekte2[[#This Row],[Ist-Kosten]]&gt;Projekte2[[#This Row],[Soll-Kosten]], "überzogen", "im Plan")</f>
        <v>überzogen</v>
      </c>
      <c r="M18" s="48" t="str">
        <f ca="1">IF(Projekte2[Dauer %]&lt;100%,IF(Projekte2[[#This Row],[Plan-Beginn]]+Projekte2[[#This Row],[Soll-Dauer]]&lt;TODAY(),"pünktlich","im Plan"),"überzogen")</f>
        <v>im Plan</v>
      </c>
    </row>
    <row r="19" spans="1:13" x14ac:dyDescent="0.25">
      <c r="A19" s="17" t="s">
        <v>6</v>
      </c>
      <c r="B19" s="15">
        <v>2</v>
      </c>
      <c r="C19" s="31">
        <v>40996</v>
      </c>
      <c r="D19" s="62">
        <v>33490</v>
      </c>
      <c r="E19" s="62"/>
      <c r="F19" s="16" t="str">
        <f>IF(Projekte2[Ist-Kosten]="","",Projekte2[Ist-Kosten]-Projekte2[Soll-Kosten])</f>
        <v/>
      </c>
      <c r="G19" s="63" t="str">
        <f>IF(Projekte2[Ist-Kosten]="","",Projekte2[Ist-Kosten]/Projekte2[Soll-Kosten])</f>
        <v/>
      </c>
      <c r="H19" s="45" t="str">
        <f>IF(Projekte2[[#This Row],[Diff. abs.]]&lt;&gt;"",SUM($F$11:F19),"")</f>
        <v/>
      </c>
      <c r="I19" s="19"/>
      <c r="J19" s="19"/>
      <c r="K19" s="46" t="str">
        <f>IFERROR(Projekte2[[#This Row],[Ist-Dauer]]/Projekte2[[#This Row],[Soll-Dauer]],"")</f>
        <v/>
      </c>
      <c r="L19" s="47" t="str">
        <f>IF(Projekte2[[#This Row],[Ist-Kosten]]&gt;Projekte2[[#This Row],[Soll-Kosten]], "überzogen", "im Plan")</f>
        <v>im Plan</v>
      </c>
      <c r="M19" s="48" t="str">
        <f ca="1">IF(Projekte2[Dauer %]&lt;100%,IF(Projekte2[[#This Row],[Plan-Beginn]]+Projekte2[[#This Row],[Soll-Dauer]]&lt;TODAY(),"pünktlich","im Plan"),"überzogen")</f>
        <v>überzogen</v>
      </c>
    </row>
    <row r="21" spans="1:13" x14ac:dyDescent="0.25">
      <c r="F21" s="9"/>
      <c r="H21" s="9"/>
      <c r="L21" s="9"/>
    </row>
    <row r="24" spans="1:13" x14ac:dyDescent="0.25">
      <c r="B24" s="51" t="s">
        <v>64</v>
      </c>
      <c r="C24" s="39"/>
      <c r="D24" s="39"/>
    </row>
    <row r="25" spans="1:13" x14ac:dyDescent="0.25">
      <c r="D25" s="1" t="s">
        <v>56</v>
      </c>
    </row>
    <row r="26" spans="1:13" x14ac:dyDescent="0.25">
      <c r="B26" s="1" t="s">
        <v>55</v>
      </c>
      <c r="C26" s="1" t="s">
        <v>38</v>
      </c>
      <c r="D26" s="1" t="s">
        <v>92</v>
      </c>
    </row>
    <row r="28" spans="1:13" x14ac:dyDescent="0.25">
      <c r="D28" s="1" t="s">
        <v>58</v>
      </c>
    </row>
    <row r="29" spans="1:13" x14ac:dyDescent="0.25">
      <c r="B29" s="1" t="s">
        <v>57</v>
      </c>
      <c r="C29" s="1" t="s">
        <v>39</v>
      </c>
      <c r="D29" s="1" t="s">
        <v>70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showGridLines="0" topLeftCell="A10" zoomScale="110" zoomScaleNormal="110" workbookViewId="0">
      <selection activeCell="D27" sqref="D27"/>
    </sheetView>
  </sheetViews>
  <sheetFormatPr baseColWidth="10" defaultRowHeight="15" x14ac:dyDescent="0.25"/>
  <cols>
    <col min="1" max="1" width="20.5703125" style="1" customWidth="1"/>
    <col min="2" max="2" width="7.28515625" style="1" customWidth="1"/>
    <col min="3" max="3" width="15.28515625" style="1" bestFit="1" customWidth="1"/>
    <col min="4" max="4" width="14" style="1" customWidth="1"/>
    <col min="5" max="5" width="12.7109375" style="1" customWidth="1"/>
    <col min="6" max="6" width="11.85546875" style="1" customWidth="1"/>
    <col min="7" max="7" width="12.7109375" style="1" bestFit="1" customWidth="1"/>
    <col min="8" max="8" width="11.85546875" style="1" customWidth="1"/>
    <col min="9" max="9" width="11.42578125" style="1"/>
    <col min="10" max="10" width="13.5703125" style="1" customWidth="1"/>
    <col min="11" max="11" width="16.28515625" style="1" bestFit="1" customWidth="1"/>
    <col min="12" max="12" width="16.140625" style="1" customWidth="1"/>
    <col min="13" max="13" width="16.28515625" style="1" bestFit="1" customWidth="1"/>
    <col min="14" max="15" width="10.7109375" style="1" customWidth="1"/>
    <col min="16" max="16384" width="11.42578125" style="1"/>
  </cols>
  <sheetData>
    <row r="1" spans="1:15" ht="18.75" x14ac:dyDescent="0.3">
      <c r="A1" s="14" t="s">
        <v>85</v>
      </c>
    </row>
    <row r="4" spans="1:15" x14ac:dyDescent="0.25">
      <c r="K4" s="1" t="str">
        <f>IF(,"Achtung","")</f>
        <v/>
      </c>
    </row>
    <row r="9" spans="1:15" x14ac:dyDescent="0.25">
      <c r="L9" s="40" t="s">
        <v>40</v>
      </c>
    </row>
    <row r="10" spans="1:15" x14ac:dyDescent="0.25">
      <c r="A10" s="32" t="s">
        <v>0</v>
      </c>
      <c r="B10" s="32" t="s">
        <v>1</v>
      </c>
      <c r="C10" s="32" t="s">
        <v>42</v>
      </c>
      <c r="D10" s="32" t="s">
        <v>2</v>
      </c>
      <c r="E10" s="32" t="s">
        <v>3</v>
      </c>
      <c r="F10" s="32" t="s">
        <v>13</v>
      </c>
      <c r="G10" s="32" t="s">
        <v>48</v>
      </c>
      <c r="H10" s="32" t="s">
        <v>43</v>
      </c>
      <c r="I10" s="32" t="s">
        <v>36</v>
      </c>
      <c r="J10" s="32" t="s">
        <v>37</v>
      </c>
      <c r="K10" s="64" t="s">
        <v>49</v>
      </c>
      <c r="L10" s="64" t="s">
        <v>38</v>
      </c>
      <c r="M10" s="64" t="s">
        <v>39</v>
      </c>
      <c r="N10" s="32" t="s">
        <v>60</v>
      </c>
      <c r="O10" s="64" t="s">
        <v>80</v>
      </c>
    </row>
    <row r="11" spans="1:15" ht="18.75" x14ac:dyDescent="0.3">
      <c r="A11" s="17" t="s">
        <v>8</v>
      </c>
      <c r="B11" s="15">
        <v>12</v>
      </c>
      <c r="C11" s="31">
        <v>40969</v>
      </c>
      <c r="D11" s="16">
        <v>254000</v>
      </c>
      <c r="E11" s="16">
        <v>238954</v>
      </c>
      <c r="F11" s="16">
        <f>IF(Projekte25[Ist-Kosten]="","",Projekte25[Ist-Kosten]-Projekte25[Soll-Kosten])</f>
        <v>-15046</v>
      </c>
      <c r="G11" s="44">
        <f>IF(Projekte25[Ist-Kosten]="","",Projekte25[Ist-Kosten]/Projekte25[Soll-Kosten])</f>
        <v>0.94076377952755907</v>
      </c>
      <c r="H11" s="45">
        <f>IF(Projekte25[[#This Row],[Diff. abs.]]&lt;&gt;"",SUM($F$11:F11),"")</f>
        <v>-15046</v>
      </c>
      <c r="I11" s="19">
        <v>150</v>
      </c>
      <c r="J11" s="19">
        <v>166</v>
      </c>
      <c r="K11" s="46">
        <f>IFERROR(Projekte25[[#This Row],[Ist-Dauer]]/Projekte25[[#This Row],[Soll-Dauer]],"")</f>
        <v>1.1066666666666667</v>
      </c>
      <c r="L11" s="55" t="str">
        <f>IF(Projekte25[Ist-Kosten]&gt;Projekte25[Soll-Kosten],"überzogen","im Plan")</f>
        <v>im Plan</v>
      </c>
      <c r="M11" s="56" t="str">
        <f ca="1">IF(Projekte25[Dauer %]&lt;100%,IF(Projekte25[Plan-Beginn]+Projekte25[Soll-Dauer]&lt;TODAY(),"pünktlich","im Plan"),"überzogen")</f>
        <v>überzogen</v>
      </c>
      <c r="N11" s="49" t="str">
        <f ca="1">IF(AND(NOT(Projekte25[[#This Row],[Kosten]]="überzogen"),NOT(Projekte25[[#This Row],[Termine]]="überzogen")),CHAR(15),"")</f>
        <v/>
      </c>
      <c r="O11" s="50" t="str">
        <f>IF(OR(AND(Projekte25[[#This Row],[Soll-Kosten]]&gt;150000,Projekte25[[#This Row],[Kosten %]]&gt;100%),AND(Projekte25[[#This Row],[Soll-Dauer]]&gt;100,Projekte25[[#This Row],[Dauer %]]&gt;100%)),"Achtung","")</f>
        <v>Achtung</v>
      </c>
    </row>
    <row r="12" spans="1:15" ht="18.75" x14ac:dyDescent="0.3">
      <c r="A12" s="17" t="s">
        <v>4</v>
      </c>
      <c r="B12" s="15">
        <v>4</v>
      </c>
      <c r="C12" s="31">
        <v>40973</v>
      </c>
      <c r="D12" s="16">
        <v>66000</v>
      </c>
      <c r="E12" s="16">
        <v>0</v>
      </c>
      <c r="F12" s="16">
        <f>IF(Projekte25[Ist-Kosten]="","",Projekte25[Ist-Kosten]-Projekte25[Soll-Kosten])</f>
        <v>-66000</v>
      </c>
      <c r="G12" s="44">
        <f>IF(Projekte25[Ist-Kosten]="","",Projekte25[Ist-Kosten]/Projekte25[Soll-Kosten])</f>
        <v>0</v>
      </c>
      <c r="H12" s="45">
        <f>IF(Projekte25[[#This Row],[Diff. abs.]]&lt;&gt;"",SUM($F$11:F12),"")</f>
        <v>-81046</v>
      </c>
      <c r="I12" s="19">
        <v>90</v>
      </c>
      <c r="J12" s="19"/>
      <c r="K12" s="46">
        <f>IFERROR(Projekte25[[#This Row],[Ist-Dauer]]/Projekte25[[#This Row],[Soll-Dauer]],"")</f>
        <v>0</v>
      </c>
      <c r="L12" s="55" t="str">
        <f>IF(Projekte25[Ist-Kosten]&gt;Projekte25[Soll-Kosten],"überzogen","im Plan")</f>
        <v>im Plan</v>
      </c>
      <c r="M12" s="56" t="str">
        <f ca="1">IF(Projekte25[Dauer %]&lt;100%,IF(Projekte25[Plan-Beginn]+Projekte25[Soll-Dauer]&lt;TODAY(),"pünktlich","im Plan"),"überzogen")</f>
        <v>pünktlich</v>
      </c>
      <c r="N12" s="49" t="str">
        <f ca="1">IF(AND(NOT(Projekte25[[#This Row],[Kosten]]="überzogen"),NOT(Projekte25[[#This Row],[Termine]]="überzogen")),CHAR(15),"")</f>
        <v>_x000F_</v>
      </c>
      <c r="O12" s="50" t="str">
        <f>IF(OR(AND(Projekte25[[#This Row],[Soll-Kosten]]&gt;150000,Projekte25[[#This Row],[Kosten %]]&gt;100%),AND(Projekte25[[#This Row],[Soll-Dauer]]&gt;100,Projekte25[[#This Row],[Dauer %]]&gt;100%)),"Achtung","")</f>
        <v/>
      </c>
    </row>
    <row r="13" spans="1:15" ht="18.75" x14ac:dyDescent="0.3">
      <c r="A13" s="17" t="s">
        <v>5</v>
      </c>
      <c r="B13" s="15">
        <v>6</v>
      </c>
      <c r="C13" s="31">
        <v>40974</v>
      </c>
      <c r="D13" s="16">
        <v>114500</v>
      </c>
      <c r="E13" s="16">
        <v>120664</v>
      </c>
      <c r="F13" s="16">
        <f>IF(Projekte25[Ist-Kosten]="","",Projekte25[Ist-Kosten]-Projekte25[Soll-Kosten])</f>
        <v>6164</v>
      </c>
      <c r="G13" s="44">
        <f>IF(Projekte25[Ist-Kosten]="","",Projekte25[Ist-Kosten]/Projekte25[Soll-Kosten])</f>
        <v>1.0538340611353711</v>
      </c>
      <c r="H13" s="45">
        <f>IF(Projekte25[[#This Row],[Diff. abs.]]&lt;&gt;"",SUM($F$11:F13),"")</f>
        <v>-74882</v>
      </c>
      <c r="I13" s="19">
        <v>20</v>
      </c>
      <c r="J13" s="19">
        <v>19</v>
      </c>
      <c r="K13" s="46">
        <f>IFERROR(Projekte25[[#This Row],[Ist-Dauer]]/Projekte25[[#This Row],[Soll-Dauer]],"")</f>
        <v>0.95</v>
      </c>
      <c r="L13" s="55" t="str">
        <f>IF(Projekte25[Ist-Kosten]&gt;Projekte25[Soll-Kosten],"überzogen","im Plan")</f>
        <v>überzogen</v>
      </c>
      <c r="M13" s="56" t="str">
        <f ca="1">IF(Projekte25[Dauer %]&lt;100%,IF(Projekte25[Plan-Beginn]+Projekte25[Soll-Dauer]&lt;TODAY(),"pünktlich","im Plan"),"überzogen")</f>
        <v>pünktlich</v>
      </c>
      <c r="N13" s="49" t="str">
        <f ca="1">IF(AND(NOT(Projekte25[[#This Row],[Kosten]]="überzogen"),NOT(Projekte25[[#This Row],[Termine]]="überzogen")),CHAR(15),"")</f>
        <v/>
      </c>
      <c r="O13" s="50" t="str">
        <f>IF(OR(AND(Projekte25[[#This Row],[Soll-Kosten]]&gt;150000,Projekte25[[#This Row],[Kosten %]]&gt;100%),AND(Projekte25[[#This Row],[Soll-Dauer]]&gt;100,Projekte25[[#This Row],[Dauer %]]&gt;100%)),"Achtung","")</f>
        <v/>
      </c>
    </row>
    <row r="14" spans="1:15" ht="18.75" x14ac:dyDescent="0.3">
      <c r="A14" s="17" t="s">
        <v>9</v>
      </c>
      <c r="B14" s="15">
        <v>2</v>
      </c>
      <c r="C14" s="31">
        <v>40976</v>
      </c>
      <c r="D14" s="16">
        <v>32400</v>
      </c>
      <c r="E14" s="16">
        <v>32400</v>
      </c>
      <c r="F14" s="16">
        <f>IF(Projekte25[Ist-Kosten]="","",Projekte25[Ist-Kosten]-Projekte25[Soll-Kosten])</f>
        <v>0</v>
      </c>
      <c r="G14" s="44">
        <f>IF(Projekte25[Ist-Kosten]="","",Projekte25[Ist-Kosten]/Projekte25[Soll-Kosten])</f>
        <v>1</v>
      </c>
      <c r="H14" s="45">
        <f>IF(Projekte25[[#This Row],[Diff. abs.]]&lt;&gt;"",SUM($F$11:F14),"")</f>
        <v>-74882</v>
      </c>
      <c r="I14" s="19">
        <v>60</v>
      </c>
      <c r="J14" s="19">
        <v>55</v>
      </c>
      <c r="K14" s="46">
        <f>IFERROR(Projekte25[[#This Row],[Ist-Dauer]]/Projekte25[[#This Row],[Soll-Dauer]],"")</f>
        <v>0.91666666666666663</v>
      </c>
      <c r="L14" s="55" t="str">
        <f>IF(Projekte25[Ist-Kosten]&gt;Projekte25[Soll-Kosten],"überzogen","im Plan")</f>
        <v>im Plan</v>
      </c>
      <c r="M14" s="56" t="str">
        <f ca="1">IF(Projekte25[Dauer %]&lt;100%,IF(Projekte25[Plan-Beginn]+Projekte25[Soll-Dauer]&lt;TODAY(),"pünktlich","im Plan"),"überzogen")</f>
        <v>pünktlich</v>
      </c>
      <c r="N14" s="49" t="str">
        <f ca="1">IF(AND(NOT(Projekte25[[#This Row],[Kosten]]="überzogen"),NOT(Projekte25[[#This Row],[Termine]]="überzogen")),CHAR(15),"")</f>
        <v>_x000F_</v>
      </c>
      <c r="O14" s="50" t="str">
        <f>IF(OR(AND(Projekte25[[#This Row],[Soll-Kosten]]&gt;150000,Projekte25[[#This Row],[Kosten %]]&gt;100%),AND(Projekte25[[#This Row],[Soll-Dauer]]&gt;100,Projekte25[[#This Row],[Dauer %]]&gt;100%)),"Achtung","")</f>
        <v/>
      </c>
    </row>
    <row r="15" spans="1:15" ht="18.75" x14ac:dyDescent="0.3">
      <c r="A15" s="17" t="s">
        <v>12</v>
      </c>
      <c r="B15" s="15">
        <v>5</v>
      </c>
      <c r="C15" s="31">
        <v>40978</v>
      </c>
      <c r="D15" s="16">
        <v>93800</v>
      </c>
      <c r="E15" s="16">
        <v>108400</v>
      </c>
      <c r="F15" s="16">
        <f>IF(Projekte25[Ist-Kosten]="","",Projekte25[Ist-Kosten]-Projekte25[Soll-Kosten])</f>
        <v>14600</v>
      </c>
      <c r="G15" s="44">
        <f>IF(Projekte25[Ist-Kosten]="","",Projekte25[Ist-Kosten]/Projekte25[Soll-Kosten])</f>
        <v>1.1556503198294243</v>
      </c>
      <c r="H15" s="45">
        <f>IF(Projekte25[[#This Row],[Diff. abs.]]&lt;&gt;"",SUM($F$11:F15),"")</f>
        <v>-60282</v>
      </c>
      <c r="I15" s="19">
        <v>85</v>
      </c>
      <c r="J15" s="19">
        <v>133</v>
      </c>
      <c r="K15" s="46">
        <f>IFERROR(Projekte25[[#This Row],[Ist-Dauer]]/Projekte25[[#This Row],[Soll-Dauer]],"")</f>
        <v>1.5647058823529412</v>
      </c>
      <c r="L15" s="55" t="str">
        <f>IF(Projekte25[Ist-Kosten]&gt;Projekte25[Soll-Kosten],"überzogen","im Plan")</f>
        <v>überzogen</v>
      </c>
      <c r="M15" s="56" t="str">
        <f ca="1">IF(Projekte25[Dauer %]&lt;100%,IF(Projekte25[Plan-Beginn]+Projekte25[Soll-Dauer]&lt;TODAY(),"pünktlich","im Plan"),"überzogen")</f>
        <v>überzogen</v>
      </c>
      <c r="N15" s="49" t="str">
        <f ca="1">IF(AND(NOT(Projekte25[[#This Row],[Kosten]]="überzogen"),NOT(Projekte25[[#This Row],[Termine]]="überzogen")),CHAR(15),"")</f>
        <v/>
      </c>
      <c r="O15" s="50" t="str">
        <f>IF(OR(AND(Projekte25[[#This Row],[Soll-Kosten]]&gt;150000,Projekte25[[#This Row],[Kosten %]]&gt;100%),AND(Projekte25[[#This Row],[Soll-Dauer]]&gt;100,Projekte25[[#This Row],[Dauer %]]&gt;100%)),"Achtung","")</f>
        <v/>
      </c>
    </row>
    <row r="16" spans="1:15" ht="18.75" x14ac:dyDescent="0.3">
      <c r="A16" s="17" t="s">
        <v>10</v>
      </c>
      <c r="B16" s="15">
        <v>3</v>
      </c>
      <c r="C16" s="31">
        <v>40982</v>
      </c>
      <c r="D16" s="16">
        <v>67400</v>
      </c>
      <c r="E16" s="16"/>
      <c r="F16" s="16" t="str">
        <f>IF(Projekte25[Ist-Kosten]="","",Projekte25[Ist-Kosten]-Projekte25[Soll-Kosten])</f>
        <v/>
      </c>
      <c r="G16" s="44" t="str">
        <f>IF(Projekte25[Ist-Kosten]="","",Projekte25[Ist-Kosten]/Projekte25[Soll-Kosten])</f>
        <v/>
      </c>
      <c r="H16" s="45" t="str">
        <f>IF(Projekte25[[#This Row],[Diff. abs.]]&lt;&gt;"",SUM($F$11:F16),"")</f>
        <v/>
      </c>
      <c r="I16" s="19">
        <v>66</v>
      </c>
      <c r="J16" s="19"/>
      <c r="K16" s="46">
        <f>IFERROR(Projekte25[[#This Row],[Ist-Dauer]]/Projekte25[[#This Row],[Soll-Dauer]],"")</f>
        <v>0</v>
      </c>
      <c r="L16" s="55" t="str">
        <f>IF(Projekte25[Ist-Kosten]&gt;Projekte25[Soll-Kosten],"überzogen","im Plan")</f>
        <v>im Plan</v>
      </c>
      <c r="M16" s="56" t="str">
        <f ca="1">IF(Projekte25[Dauer %]&lt;100%,IF(Projekte25[Plan-Beginn]+Projekte25[Soll-Dauer]&lt;TODAY(),"pünktlich","im Plan"),"überzogen")</f>
        <v>pünktlich</v>
      </c>
      <c r="N16" s="49" t="str">
        <f ca="1">IF(AND(NOT(Projekte25[[#This Row],[Kosten]]="überzogen"),NOT(Projekte25[[#This Row],[Termine]]="überzogen")),CHAR(15),"")</f>
        <v>_x000F_</v>
      </c>
      <c r="O16" s="50" t="str">
        <f>IF(OR(AND(Projekte25[[#This Row],[Soll-Kosten]]&gt;150000,Projekte25[[#This Row],[Kosten %]]&gt;100%),AND(Projekte25[[#This Row],[Soll-Dauer]]&gt;100,Projekte25[[#This Row],[Dauer %]]&gt;100%)),"Achtung","")</f>
        <v/>
      </c>
    </row>
    <row r="17" spans="1:15" ht="18.75" x14ac:dyDescent="0.3">
      <c r="A17" s="17" t="s">
        <v>11</v>
      </c>
      <c r="B17" s="15">
        <v>11</v>
      </c>
      <c r="C17" s="31">
        <v>40983</v>
      </c>
      <c r="D17" s="16">
        <v>342100</v>
      </c>
      <c r="E17" s="16">
        <v>362743</v>
      </c>
      <c r="F17" s="16">
        <f>IF(Projekte25[Ist-Kosten]="","",Projekte25[Ist-Kosten]-Projekte25[Soll-Kosten])</f>
        <v>20643</v>
      </c>
      <c r="G17" s="44">
        <f>IF(Projekte25[Ist-Kosten]="","",Projekte25[Ist-Kosten]/Projekte25[Soll-Kosten])</f>
        <v>1.0603420052616195</v>
      </c>
      <c r="H17" s="45">
        <f>IF(Projekte25[[#This Row],[Diff. abs.]]&lt;&gt;"",SUM($F$11:F17),"")</f>
        <v>-39639</v>
      </c>
      <c r="I17" s="19">
        <v>270</v>
      </c>
      <c r="J17" s="19">
        <v>283</v>
      </c>
      <c r="K17" s="46">
        <f>IFERROR(Projekte25[[#This Row],[Ist-Dauer]]/Projekte25[[#This Row],[Soll-Dauer]],"")</f>
        <v>1.0481481481481481</v>
      </c>
      <c r="L17" s="55" t="str">
        <f>IF(Projekte25[Ist-Kosten]&gt;Projekte25[Soll-Kosten],"überzogen","im Plan")</f>
        <v>überzogen</v>
      </c>
      <c r="M17" s="56" t="str">
        <f ca="1">IF(Projekte25[Dauer %]&lt;100%,IF(Projekte25[Plan-Beginn]+Projekte25[Soll-Dauer]&lt;TODAY(),"pünktlich","im Plan"),"überzogen")</f>
        <v>überzogen</v>
      </c>
      <c r="N17" s="49" t="str">
        <f ca="1">IF(AND(NOT(Projekte25[[#This Row],[Kosten]]="überzogen"),NOT(Projekte25[[#This Row],[Termine]]="überzogen")),CHAR(15),"")</f>
        <v/>
      </c>
      <c r="O17" s="50" t="str">
        <f>IF(OR(AND(Projekte25[[#This Row],[Soll-Kosten]]&gt;150000,Projekte25[[#This Row],[Kosten %]]&gt;100%),AND(Projekte25[[#This Row],[Soll-Dauer]]&gt;100,Projekte25[[#This Row],[Dauer %]]&gt;100%)),"Achtung","")</f>
        <v>Achtung</v>
      </c>
    </row>
    <row r="18" spans="1:15" ht="18.75" x14ac:dyDescent="0.3">
      <c r="A18" s="17" t="s">
        <v>7</v>
      </c>
      <c r="B18" s="15">
        <v>7</v>
      </c>
      <c r="C18" s="31">
        <v>40993</v>
      </c>
      <c r="D18" s="16">
        <v>159300</v>
      </c>
      <c r="E18" s="16">
        <v>160230</v>
      </c>
      <c r="F18" s="16">
        <f>IF(Projekte25[Ist-Kosten]="","",Projekte25[Ist-Kosten]-Projekte25[Soll-Kosten])</f>
        <v>930</v>
      </c>
      <c r="G18" s="44">
        <f>IF(Projekte25[Ist-Kosten]="","",Projekte25[Ist-Kosten]/Projekte25[Soll-Kosten])</f>
        <v>1.0058380414312618</v>
      </c>
      <c r="H18" s="45">
        <f>IF(Projekte25[[#This Row],[Diff. abs.]]&lt;&gt;"",SUM($F$11:F18),"")</f>
        <v>-38709</v>
      </c>
      <c r="I18" s="19">
        <v>160</v>
      </c>
      <c r="J18" s="19">
        <v>144</v>
      </c>
      <c r="K18" s="46">
        <f>IFERROR(Projekte25[[#This Row],[Ist-Dauer]]/Projekte25[[#This Row],[Soll-Dauer]],"")</f>
        <v>0.9</v>
      </c>
      <c r="L18" s="55" t="str">
        <f>IF(Projekte25[Ist-Kosten]&gt;Projekte25[Soll-Kosten],"überzogen","im Plan")</f>
        <v>überzogen</v>
      </c>
      <c r="M18" s="56" t="str">
        <f ca="1">IF(Projekte25[Dauer %]&lt;100%,IF(Projekte25[Plan-Beginn]+Projekte25[Soll-Dauer]&lt;TODAY(),"pünktlich","im Plan"),"überzogen")</f>
        <v>im Plan</v>
      </c>
      <c r="N18" s="49" t="str">
        <f ca="1">IF(AND(NOT(Projekte25[[#This Row],[Kosten]]="überzogen"),NOT(Projekte25[[#This Row],[Termine]]="überzogen")),CHAR(15),"")</f>
        <v/>
      </c>
      <c r="O18" s="50" t="str">
        <f>IF(OR(AND(Projekte25[[#This Row],[Soll-Kosten]]&gt;150000,Projekte25[[#This Row],[Kosten %]]&gt;100%),AND(Projekte25[[#This Row],[Soll-Dauer]]&gt;100,Projekte25[[#This Row],[Dauer %]]&gt;100%)),"Achtung","")</f>
        <v>Achtung</v>
      </c>
    </row>
    <row r="19" spans="1:15" ht="18.75" x14ac:dyDescent="0.3">
      <c r="A19" s="17" t="s">
        <v>6</v>
      </c>
      <c r="B19" s="15">
        <v>2</v>
      </c>
      <c r="C19" s="31">
        <v>40996</v>
      </c>
      <c r="D19" s="16">
        <v>33490</v>
      </c>
      <c r="E19" s="16"/>
      <c r="F19" s="16" t="str">
        <f>IF(Projekte25[Ist-Kosten]="","",Projekte25[Ist-Kosten]-Projekte25[Soll-Kosten])</f>
        <v/>
      </c>
      <c r="G19" s="44" t="str">
        <f>IF(Projekte25[Ist-Kosten]="","",Projekte25[Ist-Kosten]/Projekte25[Soll-Kosten])</f>
        <v/>
      </c>
      <c r="H19" s="45" t="str">
        <f>IF(Projekte25[[#This Row],[Diff. abs.]]&lt;&gt;"",SUM($F$11:F19),"")</f>
        <v/>
      </c>
      <c r="I19" s="19"/>
      <c r="J19" s="19"/>
      <c r="K19" s="46" t="str">
        <f>IFERROR(Projekte25[[#This Row],[Ist-Dauer]]/Projekte25[[#This Row],[Soll-Dauer]],"")</f>
        <v/>
      </c>
      <c r="L19" s="55" t="str">
        <f>IF(Projekte25[Ist-Kosten]&gt;Projekte25[Soll-Kosten],"überzogen","im Plan")</f>
        <v>im Plan</v>
      </c>
      <c r="M19" s="56" t="str">
        <f ca="1">IF(Projekte25[Dauer %]&lt;100%,IF(Projekte25[Plan-Beginn]+Projekte25[Soll-Dauer]&lt;TODAY(),"pünktlich","im Plan"),"überzogen")</f>
        <v>überzogen</v>
      </c>
      <c r="N19" s="49" t="str">
        <f ca="1">IF(AND(NOT(Projekte25[[#This Row],[Kosten]]="überzogen"),NOT(Projekte25[[#This Row],[Termine]]="überzogen")),CHAR(15),"")</f>
        <v/>
      </c>
      <c r="O19" s="50" t="str">
        <f>IF(OR(AND(Projekte25[[#This Row],[Soll-Kosten]]&gt;150000,Projekte25[[#This Row],[Kosten %]]&gt;100%),AND(Projekte25[[#This Row],[Soll-Dauer]]&gt;100,Projekte25[[#This Row],[Dauer %]]&gt;100%)),"Achtung","")</f>
        <v/>
      </c>
    </row>
    <row r="21" spans="1:15" x14ac:dyDescent="0.25">
      <c r="F21" s="9"/>
      <c r="H21" s="9"/>
      <c r="L21" s="9"/>
    </row>
    <row r="24" spans="1:15" x14ac:dyDescent="0.25">
      <c r="B24" s="51" t="s">
        <v>64</v>
      </c>
      <c r="C24" s="39"/>
      <c r="D24" s="39"/>
    </row>
    <row r="25" spans="1:15" x14ac:dyDescent="0.25">
      <c r="D25" s="1" t="s">
        <v>62</v>
      </c>
    </row>
    <row r="26" spans="1:15" x14ac:dyDescent="0.25">
      <c r="B26" s="1" t="s">
        <v>59</v>
      </c>
      <c r="C26" s="1" t="s">
        <v>60</v>
      </c>
      <c r="D26" s="1" t="s">
        <v>95</v>
      </c>
    </row>
    <row r="28" spans="1:15" x14ac:dyDescent="0.25">
      <c r="D28" s="1" t="s">
        <v>81</v>
      </c>
    </row>
    <row r="29" spans="1:15" x14ac:dyDescent="0.25">
      <c r="B29" s="1" t="s">
        <v>61</v>
      </c>
      <c r="C29" s="1" t="s">
        <v>80</v>
      </c>
      <c r="D29" s="1" t="s">
        <v>82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17"/>
  <sheetViews>
    <sheetView showGridLines="0" zoomScale="110" zoomScaleNormal="110" workbookViewId="0">
      <selection activeCell="G20" sqref="G20"/>
    </sheetView>
  </sheetViews>
  <sheetFormatPr baseColWidth="10" defaultRowHeight="15" x14ac:dyDescent="0.25"/>
  <cols>
    <col min="1" max="1" width="17.85546875" customWidth="1"/>
    <col min="2" max="2" width="14.28515625" customWidth="1"/>
    <col min="3" max="3" width="17.85546875" customWidth="1"/>
    <col min="4" max="4" width="13.42578125" customWidth="1"/>
    <col min="5" max="5" width="15" customWidth="1"/>
    <col min="6" max="6" width="13" customWidth="1"/>
  </cols>
  <sheetData>
    <row r="1" spans="1:12" ht="18.75" x14ac:dyDescent="0.3">
      <c r="A1" s="10" t="s">
        <v>87</v>
      </c>
    </row>
    <row r="3" spans="1:12" ht="15.95" customHeight="1" x14ac:dyDescent="0.25"/>
    <row r="4" spans="1:12" ht="15.95" customHeight="1" x14ac:dyDescent="0.25"/>
    <row r="5" spans="1:12" ht="15.95" customHeight="1" x14ac:dyDescent="0.25"/>
    <row r="6" spans="1:12" ht="15.95" customHeight="1" x14ac:dyDescent="0.25"/>
    <row r="8" spans="1:12" ht="18" customHeight="1" x14ac:dyDescent="0.25">
      <c r="A8" s="8"/>
      <c r="E8" s="1"/>
    </row>
    <row r="9" spans="1:12" x14ac:dyDescent="0.25">
      <c r="A9" s="8"/>
      <c r="E9" s="1"/>
    </row>
    <row r="10" spans="1:12" ht="18" customHeight="1" x14ac:dyDescent="0.25">
      <c r="A10" s="8"/>
      <c r="E10" s="1"/>
    </row>
    <row r="11" spans="1:12" ht="15.75" x14ac:dyDescent="0.25">
      <c r="A11" s="18" t="s">
        <v>14</v>
      </c>
      <c r="E11" s="1"/>
    </row>
    <row r="12" spans="1:12" ht="18" customHeight="1" x14ac:dyDescent="0.25">
      <c r="A12" s="13" t="s">
        <v>86</v>
      </c>
      <c r="B12" s="13" t="s">
        <v>41</v>
      </c>
      <c r="C12" s="12" t="s">
        <v>15</v>
      </c>
      <c r="D12" s="12" t="s">
        <v>16</v>
      </c>
      <c r="E12" s="12" t="s">
        <v>17</v>
      </c>
      <c r="H12" s="5"/>
      <c r="I12" s="5"/>
      <c r="J12" s="5"/>
      <c r="K12" s="5"/>
      <c r="L12" s="5"/>
    </row>
    <row r="13" spans="1:12" x14ac:dyDescent="0.25">
      <c r="A13" s="11" t="s">
        <v>71</v>
      </c>
      <c r="B13" s="21">
        <v>210</v>
      </c>
      <c r="C13" s="25">
        <v>100</v>
      </c>
      <c r="D13" s="27">
        <v>99</v>
      </c>
      <c r="E13" s="28" t="str">
        <f t="shared" ref="E13:E17" si="0">IF(AND(C13&gt;=B13/2,D13&gt;=C13/3*2),"angenommen","abgelehnt")</f>
        <v>abgelehnt</v>
      </c>
      <c r="F13" s="57" t="s">
        <v>94</v>
      </c>
    </row>
    <row r="14" spans="1:12" ht="15" customHeight="1" x14ac:dyDescent="0.25">
      <c r="A14" s="11" t="s">
        <v>72</v>
      </c>
      <c r="B14" s="21">
        <v>210</v>
      </c>
      <c r="C14" s="25">
        <v>125</v>
      </c>
      <c r="D14" s="23">
        <v>88</v>
      </c>
      <c r="E14" s="29" t="str">
        <f t="shared" si="0"/>
        <v>angenommen</v>
      </c>
    </row>
    <row r="15" spans="1:12" x14ac:dyDescent="0.25">
      <c r="A15" s="11" t="s">
        <v>73</v>
      </c>
      <c r="B15" s="21">
        <v>210</v>
      </c>
      <c r="C15" s="25">
        <v>160</v>
      </c>
      <c r="D15" s="23">
        <v>102</v>
      </c>
      <c r="E15" s="29" t="str">
        <f t="shared" si="0"/>
        <v>abgelehnt</v>
      </c>
    </row>
    <row r="16" spans="1:12" ht="18" customHeight="1" x14ac:dyDescent="0.25">
      <c r="A16" s="11" t="s">
        <v>74</v>
      </c>
      <c r="B16" s="21">
        <v>210</v>
      </c>
      <c r="C16" s="25">
        <v>99</v>
      </c>
      <c r="D16" s="23">
        <v>50</v>
      </c>
      <c r="E16" s="29" t="str">
        <f t="shared" si="0"/>
        <v>abgelehnt</v>
      </c>
    </row>
    <row r="17" spans="1:5" x14ac:dyDescent="0.25">
      <c r="A17" s="20" t="s">
        <v>75</v>
      </c>
      <c r="B17" s="22">
        <v>210</v>
      </c>
      <c r="C17" s="26">
        <v>170</v>
      </c>
      <c r="D17" s="24">
        <v>155</v>
      </c>
      <c r="E17" s="30" t="str">
        <f t="shared" si="0"/>
        <v>angenommen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Info</vt:lpstr>
      <vt:lpstr>WENN_DANN_SONST</vt:lpstr>
      <vt:lpstr>Fehlerprüfung mit WENN </vt:lpstr>
      <vt:lpstr>WENN verschachtelt</vt:lpstr>
      <vt:lpstr>WENN-UND-ODER-NICHT</vt:lpstr>
      <vt:lpstr>Zusatz</vt:lpstr>
      <vt:lpstr>Steuersatz1</vt:lpstr>
      <vt:lpstr>Steuersatz2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4 - Lösungsdatei</dc:title>
  <dc:subject>Keine Angst vor Excel</dc:subject>
  <dc:creator>Hildegard Hügemann</dc:creator>
  <dc:description>www.huegemann-informatik.de_x000d_
www.anwendertage.de_x000d_
www.office2010-blog.de</dc:description>
  <cp:lastModifiedBy>F W</cp:lastModifiedBy>
  <cp:lastPrinted>2012-01-10T22:16:55Z</cp:lastPrinted>
  <dcterms:created xsi:type="dcterms:W3CDTF">2012-01-07T13:19:39Z</dcterms:created>
  <dcterms:modified xsi:type="dcterms:W3CDTF">2012-07-07T18:22:46Z</dcterms:modified>
  <cp:category>Excel-Lösungsdatei</cp:category>
  <cp:version>42</cp:version>
</cp:coreProperties>
</file>