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10\"/>
    </mc:Choice>
  </mc:AlternateContent>
  <bookViews>
    <workbookView xWindow="0" yWindow="0" windowWidth="20490" windowHeight="7755" tabRatio="721"/>
  </bookViews>
  <sheets>
    <sheet name="Info" sheetId="1" r:id="rId1"/>
    <sheet name="Statistik Haus A &amp; B" sheetId="8" r:id="rId2"/>
    <sheet name="Analyse Haus B" sheetId="6" r:id="rId3"/>
    <sheet name="Analyse Haus D-F" sheetId="5" r:id="rId4"/>
    <sheet name="Analyse Haus D" sheetId="9" r:id="rId5"/>
    <sheet name="Durchschnittswerte 1" sheetId="10" r:id="rId6"/>
    <sheet name="Durchschnittswerte 2" sheetId="11" r:id="rId7"/>
    <sheet name="Status Heizung" sheetId="12" r:id="rId8"/>
  </sheets>
  <calcPr calcId="152511"/>
</workbook>
</file>

<file path=xl/calcChain.xml><?xml version="1.0" encoding="utf-8"?>
<calcChain xmlns="http://schemas.openxmlformats.org/spreadsheetml/2006/main">
  <c r="H15" i="12" l="1"/>
  <c r="K11" i="10" l="1"/>
  <c r="K12" i="10"/>
  <c r="K13" i="10"/>
  <c r="K6" i="10"/>
  <c r="K7" i="10"/>
  <c r="K8" i="10"/>
  <c r="L8" i="11" l="1"/>
  <c r="L7" i="11"/>
  <c r="L6" i="11"/>
  <c r="M12" i="9" l="1"/>
  <c r="M7" i="9"/>
  <c r="M8" i="9"/>
  <c r="M13" i="9" l="1"/>
  <c r="M11" i="9"/>
  <c r="L13" i="9"/>
  <c r="L11" i="9"/>
  <c r="L12" i="9"/>
  <c r="M6" i="9"/>
  <c r="L7" i="9"/>
  <c r="L8" i="9"/>
  <c r="L6" i="9"/>
  <c r="K6" i="5"/>
  <c r="J16" i="6" l="1"/>
  <c r="J15" i="6"/>
  <c r="K12" i="5" l="1"/>
  <c r="K13" i="5"/>
  <c r="K14" i="5"/>
  <c r="K10" i="5"/>
  <c r="K11" i="5"/>
  <c r="K9" i="5"/>
  <c r="K7" i="5"/>
  <c r="K8" i="5"/>
  <c r="J12" i="6"/>
  <c r="J13" i="6"/>
  <c r="J14" i="6"/>
  <c r="J8" i="6"/>
  <c r="J7" i="6"/>
  <c r="J6" i="6"/>
  <c r="J10" i="6"/>
  <c r="J11" i="6"/>
  <c r="J9" i="6"/>
  <c r="M7" i="8"/>
  <c r="M6" i="8"/>
  <c r="M12" i="8"/>
  <c r="M15" i="8" l="1"/>
  <c r="M14" i="8"/>
  <c r="M13" i="8"/>
  <c r="M9" i="8"/>
  <c r="M8" i="8"/>
</calcChain>
</file>

<file path=xl/sharedStrings.xml><?xml version="1.0" encoding="utf-8"?>
<sst xmlns="http://schemas.openxmlformats.org/spreadsheetml/2006/main" count="494" uniqueCount="77">
  <si>
    <t xml:space="preserve">
Excel 2013 – Das Handbuch</t>
  </si>
  <si>
    <t>A</t>
  </si>
  <si>
    <t>B</t>
  </si>
  <si>
    <t>C</t>
  </si>
  <si>
    <t>D</t>
  </si>
  <si>
    <t>E</t>
  </si>
  <si>
    <t>F</t>
  </si>
  <si>
    <t>G</t>
  </si>
  <si>
    <t>Autor</t>
  </si>
  <si>
    <t>Summe</t>
  </si>
  <si>
    <t>WE</t>
  </si>
  <si>
    <t>Geringster Verbrauch</t>
  </si>
  <si>
    <t>Höchster Verbrauch</t>
  </si>
  <si>
    <t>Personen</t>
  </si>
  <si>
    <t>Haus</t>
  </si>
  <si>
    <t>0202</t>
  </si>
  <si>
    <t>0101</t>
  </si>
  <si>
    <t>0102</t>
  </si>
  <si>
    <t>0201</t>
  </si>
  <si>
    <t>0301</t>
  </si>
  <si>
    <t>0302</t>
  </si>
  <si>
    <t>0401</t>
  </si>
  <si>
    <t>0402</t>
  </si>
  <si>
    <t>0501</t>
  </si>
  <si>
    <t>Wasser (m³)</t>
  </si>
  <si>
    <t>Strom (kWh)</t>
  </si>
  <si>
    <t>Wasserverbrauch (m³)</t>
  </si>
  <si>
    <t>Stromverbrauch (kWh)</t>
  </si>
  <si>
    <t>Kapitel 10 – Einfache Funktionen</t>
  </si>
  <si>
    <t>Kat.</t>
  </si>
  <si>
    <t>K1</t>
  </si>
  <si>
    <t>K3</t>
  </si>
  <si>
    <t>K2</t>
  </si>
  <si>
    <t>Fläche (m²)</t>
  </si>
  <si>
    <t>unverm.</t>
  </si>
  <si>
    <t>Wohneinheiten gesamt</t>
  </si>
  <si>
    <t xml:space="preserve"> - davon vermietet</t>
  </si>
  <si>
    <t xml:space="preserve"> - davon unvermietet</t>
  </si>
  <si>
    <t>Analyse Haus B</t>
  </si>
  <si>
    <t>Auswertung mit ZÄHLENWENN</t>
  </si>
  <si>
    <t>Zählen der Wohneinheiten nach Vermietung, Belegung und Kategorie</t>
  </si>
  <si>
    <t>Gesamter Verbrauch</t>
  </si>
  <si>
    <t>Ø Verbrauch</t>
  </si>
  <si>
    <t>Auswertung mit SUMMEWENN</t>
  </si>
  <si>
    <t>Haus A</t>
  </si>
  <si>
    <t>Haus B</t>
  </si>
  <si>
    <t>Auswertung mit SUMME, MITTELWERT, MAX und MIN</t>
  </si>
  <si>
    <t>Statistik zum Jahresverbrauch von Wasser und Strom für die Wohneinheiten (WE) von zwei Häusern</t>
  </si>
  <si>
    <t>&lt; 100</t>
  </si>
  <si>
    <t>&gt; 100</t>
  </si>
  <si>
    <t>Auswertung mit ZÄHLENWENNS und SUMMEWENNS</t>
  </si>
  <si>
    <t>Ermitteln des Gesamtverbrauchs von Wasser nach Haus, Kategorie und Belegung</t>
  </si>
  <si>
    <t>Kategorie</t>
  </si>
  <si>
    <t>Fläche</t>
  </si>
  <si>
    <t>Anzahl</t>
  </si>
  <si>
    <t>Stromverbrauch</t>
  </si>
  <si>
    <t>&lt; 80</t>
  </si>
  <si>
    <t>&gt; 80</t>
  </si>
  <si>
    <t>&gt;= 150</t>
  </si>
  <si>
    <t>Auswertung mit MITTELWERTWENNS</t>
  </si>
  <si>
    <t>Auswertung mit MITTELWERTWENN</t>
  </si>
  <si>
    <t>Ermitteln des durchschnittlichen Verbrauchs von Strom nach einem Kriterium</t>
  </si>
  <si>
    <t>Ø Stromverbrauch</t>
  </si>
  <si>
    <t>Noch zu warten</t>
  </si>
  <si>
    <t>Auswertung mit ANZAHLLEEREZELLEN</t>
  </si>
  <si>
    <t>Zählen der Wohneinheiten, in denen die Heizung noch gewartet werden muss</t>
  </si>
  <si>
    <t>Wartung Heizung</t>
  </si>
  <si>
    <t>Analyse des Verbrauchs von Strom nach mehreren Kriterien</t>
  </si>
  <si>
    <t>Dieter Schiecke</t>
  </si>
  <si>
    <t>Beispiele für SUMME, MITTELWERT, MAX, MIN</t>
  </si>
  <si>
    <t>Beispiele für ZÄHLENWENN</t>
  </si>
  <si>
    <t>Beispiele für SUMMEWENN</t>
  </si>
  <si>
    <t>Beispiele für ZÄHLENWENNS und SUMMEWENNS</t>
  </si>
  <si>
    <t>Beispiele für MITTELWERTWENN</t>
  </si>
  <si>
    <t>Beispiele für MITTELWERTWENNS</t>
  </si>
  <si>
    <t>Beispiele für ANZAHLLEEREZELLEN</t>
  </si>
  <si>
    <t>Ermitteln des durchschnittlichen Verbrauchs von Strom nach mehreren Kriterien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</si>
</sst>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\ \ @"/>
    <numFmt numFmtId="165" formatCode="00\-000"/>
    <numFmt numFmtId="166" formatCode="&quot;Wohneinheiten mit &quot;0&quot; Personen&quot;"/>
    <numFmt numFmtId="167" formatCode="&quot;Wohneinheiten Kategorie &quot;@"/>
    <numFmt numFmtId="168" formatCode="&quot;Haus &quot;@"/>
    <numFmt numFmtId="169" formatCode="&quot;Kategorie &quot;@"/>
    <numFmt numFmtId="170" formatCode="&quot;Wohneinheiten &quot;@&quot; m²&quot;"/>
    <numFmt numFmtId="171" formatCode="#,##0\ &quot;kWh&quot;"/>
    <numFmt numFmtId="172" formatCode="0\ &quot;m²&quot;"/>
    <numFmt numFmtId="173" formatCode="mmm\ yy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theme="5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 style="thin">
        <color theme="0" tint="-0.34998626667073579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499984740745262"/>
      </right>
      <top/>
      <bottom/>
      <diagonal/>
    </border>
    <border>
      <left style="thin">
        <color theme="0" tint="-0.34998626667073579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13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2" borderId="0" xfId="0" applyFont="1" applyFill="1"/>
    <xf numFmtId="0" fontId="11" fillId="0" borderId="0" xfId="0" applyFont="1"/>
    <xf numFmtId="0" fontId="12" fillId="7" borderId="7" xfId="0" applyFont="1" applyFill="1" applyBorder="1" applyAlignment="1">
      <alignment horizontal="left" vertical="center" indent="1"/>
    </xf>
    <xf numFmtId="0" fontId="0" fillId="5" borderId="15" xfId="0" applyNumberFormat="1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0" fontId="0" fillId="5" borderId="16" xfId="0" applyNumberFormat="1" applyFont="1" applyFill="1" applyBorder="1" applyAlignment="1">
      <alignment horizontal="center" vertical="center"/>
    </xf>
    <xf numFmtId="165" fontId="0" fillId="5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5" borderId="5" xfId="0" applyNumberFormat="1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left" vertical="center" indent="1"/>
    </xf>
    <xf numFmtId="49" fontId="0" fillId="0" borderId="5" xfId="0" applyNumberFormat="1" applyFont="1" applyBorder="1" applyAlignment="1">
      <alignment horizontal="left" vertical="center" indent="1"/>
    </xf>
    <xf numFmtId="49" fontId="0" fillId="5" borderId="5" xfId="0" applyNumberFormat="1" applyFont="1" applyFill="1" applyBorder="1" applyAlignment="1">
      <alignment horizontal="left" vertical="center" indent="1"/>
    </xf>
    <xf numFmtId="0" fontId="0" fillId="5" borderId="10" xfId="0" applyNumberFormat="1" applyFont="1" applyFill="1" applyBorder="1" applyAlignment="1">
      <alignment horizontal="right" vertical="center" indent="2"/>
    </xf>
    <xf numFmtId="0" fontId="0" fillId="0" borderId="9" xfId="0" applyNumberFormat="1" applyFont="1" applyBorder="1" applyAlignment="1">
      <alignment horizontal="right" vertical="center" indent="2"/>
    </xf>
    <xf numFmtId="0" fontId="0" fillId="5" borderId="9" xfId="0" applyNumberFormat="1" applyFont="1" applyFill="1" applyBorder="1" applyAlignment="1">
      <alignment horizontal="right" vertical="center" indent="2"/>
    </xf>
    <xf numFmtId="0" fontId="13" fillId="0" borderId="8" xfId="0" applyFont="1" applyBorder="1" applyAlignment="1">
      <alignment horizontal="left" vertical="center" indent="1"/>
    </xf>
    <xf numFmtId="0" fontId="0" fillId="0" borderId="12" xfId="0" applyFill="1" applyBorder="1" applyAlignment="1">
      <alignment horizontal="left" vertical="center" indent="1"/>
    </xf>
    <xf numFmtId="165" fontId="0" fillId="5" borderId="6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left" vertical="center" indent="1"/>
    </xf>
    <xf numFmtId="0" fontId="0" fillId="5" borderId="17" xfId="0" applyNumberFormat="1" applyFont="1" applyFill="1" applyBorder="1" applyAlignment="1">
      <alignment horizontal="center" vertical="center"/>
    </xf>
    <xf numFmtId="0" fontId="0" fillId="5" borderId="11" xfId="0" applyNumberFormat="1" applyFont="1" applyFill="1" applyBorder="1" applyAlignment="1">
      <alignment horizontal="right" vertical="center" indent="2"/>
    </xf>
    <xf numFmtId="3" fontId="0" fillId="0" borderId="14" xfId="0" applyNumberFormat="1" applyBorder="1" applyAlignment="1">
      <alignment horizontal="right" indent="1"/>
    </xf>
    <xf numFmtId="3" fontId="0" fillId="0" borderId="4" xfId="0" applyNumberFormat="1" applyFill="1" applyBorder="1" applyAlignment="1">
      <alignment horizontal="right" indent="1"/>
    </xf>
    <xf numFmtId="0" fontId="2" fillId="7" borderId="13" xfId="0" applyFont="1" applyFill="1" applyBorder="1"/>
    <xf numFmtId="3" fontId="0" fillId="5" borderId="19" xfId="0" applyNumberFormat="1" applyFont="1" applyFill="1" applyBorder="1" applyAlignment="1">
      <alignment horizontal="right" vertical="center" indent="2"/>
    </xf>
    <xf numFmtId="3" fontId="0" fillId="0" borderId="20" xfId="0" applyNumberFormat="1" applyFont="1" applyBorder="1" applyAlignment="1">
      <alignment horizontal="right" vertical="center" indent="2"/>
    </xf>
    <xf numFmtId="3" fontId="0" fillId="5" borderId="20" xfId="0" applyNumberFormat="1" applyFont="1" applyFill="1" applyBorder="1" applyAlignment="1">
      <alignment horizontal="right" vertical="center" indent="2"/>
    </xf>
    <xf numFmtId="3" fontId="0" fillId="5" borderId="21" xfId="0" applyNumberFormat="1" applyFont="1" applyFill="1" applyBorder="1" applyAlignment="1">
      <alignment horizontal="right" vertical="center" indent="2"/>
    </xf>
    <xf numFmtId="49" fontId="0" fillId="0" borderId="23" xfId="0" applyNumberFormat="1" applyFont="1" applyFill="1" applyBorder="1" applyAlignment="1">
      <alignment horizontal="left" vertical="center" indent="1"/>
    </xf>
    <xf numFmtId="0" fontId="0" fillId="0" borderId="23" xfId="0" applyNumberFormat="1" applyFont="1" applyFill="1" applyBorder="1" applyAlignment="1">
      <alignment horizontal="right" vertical="center" indent="3"/>
    </xf>
    <xf numFmtId="49" fontId="0" fillId="8" borderId="23" xfId="0" applyNumberFormat="1" applyFont="1" applyFill="1" applyBorder="1" applyAlignment="1">
      <alignment horizontal="left" vertical="center" indent="1"/>
    </xf>
    <xf numFmtId="0" fontId="0" fillId="8" borderId="23" xfId="0" applyNumberFormat="1" applyFont="1" applyFill="1" applyBorder="1" applyAlignment="1">
      <alignment horizontal="right" vertical="center" indent="3"/>
    </xf>
    <xf numFmtId="0" fontId="12" fillId="6" borderId="25" xfId="0" applyFont="1" applyFill="1" applyBorder="1" applyAlignment="1">
      <alignment horizontal="left" vertical="center" indent="1"/>
    </xf>
    <xf numFmtId="0" fontId="12" fillId="6" borderId="25" xfId="0" applyFont="1" applyFill="1" applyBorder="1" applyAlignment="1">
      <alignment horizontal="center" vertical="center"/>
    </xf>
    <xf numFmtId="0" fontId="12" fillId="6" borderId="26" xfId="0" applyFont="1" applyFill="1" applyBorder="1" applyAlignment="1">
      <alignment horizontal="center" vertical="center"/>
    </xf>
    <xf numFmtId="49" fontId="0" fillId="8" borderId="8" xfId="0" applyNumberFormat="1" applyFont="1" applyFill="1" applyBorder="1" applyAlignment="1">
      <alignment horizontal="left" vertical="center" indent="1"/>
    </xf>
    <xf numFmtId="0" fontId="0" fillId="8" borderId="8" xfId="0" applyNumberFormat="1" applyFont="1" applyFill="1" applyBorder="1" applyAlignment="1">
      <alignment horizontal="right" vertical="center" indent="3"/>
    </xf>
    <xf numFmtId="0" fontId="12" fillId="7" borderId="18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left" vertical="center" indent="1"/>
    </xf>
    <xf numFmtId="3" fontId="0" fillId="0" borderId="22" xfId="0" applyNumberFormat="1" applyFont="1" applyBorder="1" applyAlignment="1">
      <alignment horizontal="right" indent="1"/>
    </xf>
    <xf numFmtId="0" fontId="14" fillId="0" borderId="8" xfId="0" applyFont="1" applyBorder="1" applyAlignment="1">
      <alignment horizontal="left" vertical="center" indent="1"/>
    </xf>
    <xf numFmtId="3" fontId="0" fillId="0" borderId="14" xfId="0" applyNumberFormat="1" applyFont="1" applyBorder="1" applyAlignment="1">
      <alignment horizontal="right" indent="1"/>
    </xf>
    <xf numFmtId="166" fontId="14" fillId="0" borderId="23" xfId="0" applyNumberFormat="1" applyFont="1" applyBorder="1" applyAlignment="1">
      <alignment horizontal="left" vertical="center" indent="1"/>
    </xf>
    <xf numFmtId="166" fontId="14" fillId="0" borderId="8" xfId="0" applyNumberFormat="1" applyFont="1" applyBorder="1" applyAlignment="1">
      <alignment horizontal="left" vertical="center" indent="1"/>
    </xf>
    <xf numFmtId="167" fontId="14" fillId="0" borderId="23" xfId="0" applyNumberFormat="1" applyFont="1" applyBorder="1" applyAlignment="1">
      <alignment horizontal="left" vertical="center" indent="1"/>
    </xf>
    <xf numFmtId="167" fontId="14" fillId="0" borderId="8" xfId="0" applyNumberFormat="1" applyFont="1" applyBorder="1" applyAlignment="1">
      <alignment horizontal="left" vertical="center" indent="1"/>
    </xf>
    <xf numFmtId="0" fontId="0" fillId="0" borderId="0" xfId="0" applyFont="1"/>
    <xf numFmtId="0" fontId="12" fillId="6" borderId="27" xfId="0" applyFont="1" applyFill="1" applyBorder="1" applyAlignment="1">
      <alignment horizontal="center" vertical="center"/>
    </xf>
    <xf numFmtId="0" fontId="12" fillId="6" borderId="28" xfId="0" applyFont="1" applyFill="1" applyBorder="1" applyAlignment="1">
      <alignment horizontal="center" vertical="center"/>
    </xf>
    <xf numFmtId="168" fontId="14" fillId="0" borderId="23" xfId="0" applyNumberFormat="1" applyFont="1" applyBorder="1" applyAlignment="1">
      <alignment horizontal="left" vertical="center" indent="1"/>
    </xf>
    <xf numFmtId="168" fontId="14" fillId="0" borderId="8" xfId="0" applyNumberFormat="1" applyFont="1" applyBorder="1" applyAlignment="1">
      <alignment horizontal="left" vertical="center" indent="1"/>
    </xf>
    <xf numFmtId="169" fontId="14" fillId="0" borderId="23" xfId="0" applyNumberFormat="1" applyFont="1" applyBorder="1" applyAlignment="1">
      <alignment horizontal="left" vertical="center" indent="1"/>
    </xf>
    <xf numFmtId="169" fontId="14" fillId="0" borderId="8" xfId="0" applyNumberFormat="1" applyFont="1" applyBorder="1" applyAlignment="1">
      <alignment horizontal="left" vertical="center" indent="1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right" vertical="center" indent="2"/>
    </xf>
    <xf numFmtId="3" fontId="0" fillId="0" borderId="20" xfId="0" applyNumberFormat="1" applyFont="1" applyFill="1" applyBorder="1" applyAlignment="1">
      <alignment horizontal="right" vertical="center" indent="2"/>
    </xf>
    <xf numFmtId="3" fontId="0" fillId="5" borderId="23" xfId="0" applyNumberFormat="1" applyFont="1" applyFill="1" applyBorder="1" applyAlignment="1">
      <alignment horizontal="right" vertical="center" indent="2"/>
    </xf>
    <xf numFmtId="0" fontId="0" fillId="0" borderId="23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right" vertical="center" indent="2"/>
    </xf>
    <xf numFmtId="3" fontId="0" fillId="5" borderId="8" xfId="0" applyNumberFormat="1" applyFont="1" applyFill="1" applyBorder="1" applyAlignment="1">
      <alignment horizontal="right" vertical="center" indent="2"/>
    </xf>
    <xf numFmtId="0" fontId="12" fillId="6" borderId="24" xfId="0" applyFont="1" applyFill="1" applyBorder="1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5" xfId="0" applyFont="1" applyBorder="1"/>
    <xf numFmtId="0" fontId="0" fillId="0" borderId="0" xfId="0" applyBorder="1"/>
    <xf numFmtId="0" fontId="15" fillId="0" borderId="0" xfId="0" applyFont="1" applyBorder="1"/>
    <xf numFmtId="0" fontId="12" fillId="6" borderId="29" xfId="0" applyFont="1" applyFill="1" applyBorder="1" applyAlignment="1">
      <alignment horizontal="center" vertical="center"/>
    </xf>
    <xf numFmtId="0" fontId="12" fillId="6" borderId="30" xfId="0" applyFont="1" applyFill="1" applyBorder="1" applyAlignment="1">
      <alignment horizontal="left" vertical="center" indent="1"/>
    </xf>
    <xf numFmtId="0" fontId="12" fillId="6" borderId="30" xfId="0" applyFont="1" applyFill="1" applyBorder="1" applyAlignment="1">
      <alignment horizontal="center" vertical="center"/>
    </xf>
    <xf numFmtId="0" fontId="12" fillId="6" borderId="31" xfId="0" applyFont="1" applyFill="1" applyBorder="1" applyAlignment="1">
      <alignment horizontal="center" vertical="center"/>
    </xf>
    <xf numFmtId="0" fontId="0" fillId="5" borderId="7" xfId="0" applyNumberFormat="1" applyFont="1" applyFill="1" applyBorder="1" applyAlignment="1">
      <alignment horizontal="right" vertical="center" indent="3"/>
    </xf>
    <xf numFmtId="0" fontId="0" fillId="5" borderId="7" xfId="0" applyNumberFormat="1" applyFont="1" applyFill="1" applyBorder="1" applyAlignment="1">
      <alignment horizontal="center" vertical="center"/>
    </xf>
    <xf numFmtId="0" fontId="0" fillId="5" borderId="7" xfId="0" applyNumberFormat="1" applyFont="1" applyFill="1" applyBorder="1" applyAlignment="1">
      <alignment horizontal="right" vertical="center" indent="2"/>
    </xf>
    <xf numFmtId="3" fontId="0" fillId="5" borderId="32" xfId="0" applyNumberFormat="1" applyFont="1" applyFill="1" applyBorder="1" applyAlignment="1">
      <alignment horizontal="right" vertical="center" indent="2"/>
    </xf>
    <xf numFmtId="0" fontId="0" fillId="0" borderId="5" xfId="0" applyNumberFormat="1" applyFont="1" applyBorder="1" applyAlignment="1">
      <alignment horizontal="right" vertical="center" indent="3"/>
    </xf>
    <xf numFmtId="0" fontId="0" fillId="0" borderId="5" xfId="0" applyNumberFormat="1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right" vertical="center" indent="2"/>
    </xf>
    <xf numFmtId="0" fontId="0" fillId="5" borderId="5" xfId="0" applyNumberFormat="1" applyFont="1" applyFill="1" applyBorder="1" applyAlignment="1">
      <alignment horizontal="right" vertical="center" indent="3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right" vertical="center" indent="2"/>
    </xf>
    <xf numFmtId="0" fontId="0" fillId="5" borderId="6" xfId="0" applyNumberFormat="1" applyFont="1" applyFill="1" applyBorder="1" applyAlignment="1">
      <alignment horizontal="right" vertical="center" indent="3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right" vertical="center" indent="2"/>
    </xf>
    <xf numFmtId="49" fontId="0" fillId="5" borderId="7" xfId="0" applyNumberFormat="1" applyFont="1" applyFill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49" fontId="0" fillId="5" borderId="5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center" vertical="center"/>
    </xf>
    <xf numFmtId="170" fontId="14" fillId="0" borderId="32" xfId="0" applyNumberFormat="1" applyFont="1" applyFill="1" applyBorder="1" applyAlignment="1">
      <alignment horizontal="left" vertical="center" indent="1"/>
    </xf>
    <xf numFmtId="170" fontId="14" fillId="0" borderId="8" xfId="0" applyNumberFormat="1" applyFont="1" applyFill="1" applyBorder="1" applyAlignment="1">
      <alignment horizontal="left" vertical="center" indent="1"/>
    </xf>
    <xf numFmtId="0" fontId="12" fillId="7" borderId="33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/>
    </xf>
    <xf numFmtId="0" fontId="12" fillId="7" borderId="28" xfId="0" applyFont="1" applyFill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right" vertical="center" indent="1"/>
    </xf>
    <xf numFmtId="0" fontId="0" fillId="0" borderId="8" xfId="0" applyBorder="1" applyAlignment="1">
      <alignment horizontal="right" vertical="center" indent="1"/>
    </xf>
    <xf numFmtId="0" fontId="0" fillId="0" borderId="23" xfId="0" applyBorder="1" applyAlignment="1">
      <alignment horizontal="right" vertical="center" indent="2"/>
    </xf>
    <xf numFmtId="0" fontId="0" fillId="0" borderId="8" xfId="0" applyBorder="1" applyAlignment="1">
      <alignment horizontal="right" vertical="center" indent="2"/>
    </xf>
    <xf numFmtId="171" fontId="0" fillId="0" borderId="23" xfId="0" applyNumberFormat="1" applyBorder="1" applyAlignment="1">
      <alignment horizontal="right" vertical="center" indent="2"/>
    </xf>
    <xf numFmtId="171" fontId="0" fillId="0" borderId="8" xfId="0" applyNumberFormat="1" applyBorder="1" applyAlignment="1">
      <alignment horizontal="right" vertical="center" indent="2"/>
    </xf>
    <xf numFmtId="172" fontId="0" fillId="0" borderId="23" xfId="0" applyNumberFormat="1" applyBorder="1" applyAlignment="1">
      <alignment horizontal="right" vertical="center" indent="1"/>
    </xf>
    <xf numFmtId="172" fontId="0" fillId="0" borderId="8" xfId="0" applyNumberFormat="1" applyBorder="1" applyAlignment="1">
      <alignment horizontal="right" vertical="center" indent="1"/>
    </xf>
    <xf numFmtId="0" fontId="0" fillId="7" borderId="0" xfId="0" applyFont="1" applyFill="1"/>
    <xf numFmtId="0" fontId="12" fillId="7" borderId="36" xfId="0" applyFont="1" applyFill="1" applyBorder="1" applyAlignment="1">
      <alignment horizontal="right" vertical="center" indent="1"/>
    </xf>
    <xf numFmtId="0" fontId="12" fillId="7" borderId="35" xfId="0" applyFont="1" applyFill="1" applyBorder="1" applyAlignment="1">
      <alignment horizontal="center" vertical="center"/>
    </xf>
    <xf numFmtId="0" fontId="12" fillId="9" borderId="35" xfId="0" applyFont="1" applyFill="1" applyBorder="1" applyAlignment="1">
      <alignment horizontal="center" vertical="center"/>
    </xf>
    <xf numFmtId="173" fontId="0" fillId="5" borderId="16" xfId="0" applyNumberFormat="1" applyFont="1" applyFill="1" applyBorder="1" applyAlignment="1">
      <alignment horizontal="center" vertical="center"/>
    </xf>
    <xf numFmtId="173" fontId="0" fillId="0" borderId="16" xfId="0" applyNumberFormat="1" applyFont="1" applyBorder="1" applyAlignment="1">
      <alignment horizontal="center" vertical="center"/>
    </xf>
    <xf numFmtId="173" fontId="0" fillId="5" borderId="17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Durchschnittswerte 1'!A1"/><Relationship Id="rId7" Type="http://schemas.openxmlformats.org/officeDocument/2006/relationships/hyperlink" Target="#'Statistik Haus A &amp; B'!A1"/><Relationship Id="rId2" Type="http://schemas.openxmlformats.org/officeDocument/2006/relationships/hyperlink" Target="#'Durchschnittswerte 2'!A1"/><Relationship Id="rId1" Type="http://schemas.openxmlformats.org/officeDocument/2006/relationships/hyperlink" Target="#'Status Heizung'!A1"/><Relationship Id="rId6" Type="http://schemas.openxmlformats.org/officeDocument/2006/relationships/hyperlink" Target="#'Analyse Haus B'!A1"/><Relationship Id="rId5" Type="http://schemas.openxmlformats.org/officeDocument/2006/relationships/hyperlink" Target="#'Analyse Haus D-F'!A1"/><Relationship Id="rId4" Type="http://schemas.openxmlformats.org/officeDocument/2006/relationships/hyperlink" Target="#'Analyse Haus D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5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6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30" t="s">
        <v>0</v>
      </c>
      <c r="C2" s="131"/>
      <c r="D2" s="131"/>
      <c r="E2" s="131"/>
      <c r="F2" s="131"/>
      <c r="G2" s="131"/>
      <c r="H2" s="131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28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1</v>
      </c>
      <c r="D6" s="17" t="s">
        <v>69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2</v>
      </c>
      <c r="D8" s="17" t="s">
        <v>70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3</v>
      </c>
      <c r="D10" s="17" t="s">
        <v>71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4</v>
      </c>
      <c r="D12" s="17" t="s">
        <v>72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5</v>
      </c>
      <c r="D14" s="17" t="s">
        <v>73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8" t="s">
        <v>6</v>
      </c>
      <c r="D16" s="17" t="s">
        <v>74</v>
      </c>
      <c r="E16" s="10"/>
      <c r="F16" s="10"/>
      <c r="G16" s="10"/>
      <c r="H16" s="10"/>
      <c r="I16" s="11"/>
      <c r="J16" s="12"/>
    </row>
    <row r="17" spans="1:11" ht="8.1" customHeight="1" x14ac:dyDescent="0.25"/>
    <row r="18" spans="1:11" ht="30" customHeight="1" x14ac:dyDescent="0.25">
      <c r="B18" s="18" t="s">
        <v>7</v>
      </c>
      <c r="D18" s="17" t="s">
        <v>75</v>
      </c>
      <c r="E18" s="10"/>
      <c r="F18" s="10"/>
      <c r="G18" s="10"/>
      <c r="H18" s="10"/>
      <c r="I18" s="11"/>
      <c r="J18" s="12"/>
    </row>
    <row r="19" spans="1:11" ht="8.1" customHeight="1" x14ac:dyDescent="0.25"/>
    <row r="21" spans="1:11" x14ac:dyDescent="0.25">
      <c r="A21" s="3"/>
      <c r="B21" s="13" t="s">
        <v>8</v>
      </c>
      <c r="C21" s="8"/>
      <c r="D21" s="8"/>
      <c r="E21" s="9"/>
      <c r="F21" s="9"/>
      <c r="G21" s="9"/>
      <c r="H21" s="9"/>
      <c r="I21" s="9"/>
      <c r="J21" s="9"/>
      <c r="K21" s="9"/>
    </row>
    <row r="22" spans="1:11" x14ac:dyDescent="0.25">
      <c r="B22" s="14" t="s">
        <v>68</v>
      </c>
      <c r="C22" s="15"/>
      <c r="D22" s="15"/>
      <c r="K22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7" customWidth="1"/>
    <col min="3" max="3" width="9.42578125" bestFit="1" customWidth="1"/>
    <col min="4" max="4" width="11.85546875" bestFit="1" customWidth="1"/>
    <col min="5" max="5" width="12.28515625" bestFit="1" customWidth="1"/>
    <col min="6" max="6" width="3.7109375" customWidth="1"/>
    <col min="7" max="7" width="7" customWidth="1"/>
    <col min="8" max="8" width="9.42578125" bestFit="1" customWidth="1"/>
    <col min="9" max="9" width="11.85546875" bestFit="1" customWidth="1"/>
    <col min="10" max="10" width="12.28515625" bestFit="1" customWidth="1"/>
    <col min="11" max="11" width="3.7109375" customWidth="1"/>
    <col min="12" max="12" width="26.28515625" customWidth="1"/>
  </cols>
  <sheetData>
    <row r="1" spans="1:13" ht="45" customHeight="1" x14ac:dyDescent="0.7">
      <c r="B1" s="19" t="s">
        <v>46</v>
      </c>
      <c r="C1" s="19"/>
      <c r="D1" s="19"/>
    </row>
    <row r="2" spans="1:13" x14ac:dyDescent="0.25">
      <c r="B2" s="16" t="s">
        <v>47</v>
      </c>
      <c r="C2" s="16"/>
      <c r="D2" s="16"/>
    </row>
    <row r="4" spans="1:13" x14ac:dyDescent="0.25">
      <c r="B4" s="81" t="s">
        <v>44</v>
      </c>
      <c r="G4" s="81" t="s">
        <v>45</v>
      </c>
    </row>
    <row r="5" spans="1:13" s="21" customFormat="1" ht="20.100000000000001" customHeight="1" x14ac:dyDescent="0.25">
      <c r="A5" s="20"/>
      <c r="B5" s="80" t="s">
        <v>10</v>
      </c>
      <c r="C5" s="53" t="s">
        <v>13</v>
      </c>
      <c r="D5" s="67" t="s">
        <v>24</v>
      </c>
      <c r="E5" s="68" t="s">
        <v>25</v>
      </c>
      <c r="G5" s="80" t="s">
        <v>10</v>
      </c>
      <c r="H5" s="53" t="s">
        <v>13</v>
      </c>
      <c r="I5" s="67" t="s">
        <v>24</v>
      </c>
      <c r="J5" s="68" t="s">
        <v>25</v>
      </c>
      <c r="L5" s="22" t="s">
        <v>26</v>
      </c>
      <c r="M5" s="43"/>
    </row>
    <row r="6" spans="1:13" ht="20.100000000000001" customHeight="1" x14ac:dyDescent="0.25">
      <c r="B6" s="29" t="s">
        <v>16</v>
      </c>
      <c r="C6" s="23">
        <v>2</v>
      </c>
      <c r="D6" s="32">
        <v>101</v>
      </c>
      <c r="E6" s="44">
        <v>2800</v>
      </c>
      <c r="G6" s="29" t="s">
        <v>16</v>
      </c>
      <c r="H6" s="23">
        <v>2</v>
      </c>
      <c r="I6" s="32">
        <v>90</v>
      </c>
      <c r="J6" s="44">
        <v>2777</v>
      </c>
      <c r="L6" s="35" t="s">
        <v>41</v>
      </c>
      <c r="M6" s="41">
        <f>SUM(D6:D14,I6:I14)</f>
        <v>1520</v>
      </c>
    </row>
    <row r="7" spans="1:13" ht="20.100000000000001" customHeight="1" x14ac:dyDescent="0.25">
      <c r="B7" s="30" t="s">
        <v>17</v>
      </c>
      <c r="C7" s="24">
        <v>3</v>
      </c>
      <c r="D7" s="33">
        <v>84</v>
      </c>
      <c r="E7" s="45">
        <v>3000</v>
      </c>
      <c r="G7" s="30" t="s">
        <v>17</v>
      </c>
      <c r="H7" s="73">
        <v>4</v>
      </c>
      <c r="I7" s="74">
        <v>117</v>
      </c>
      <c r="J7" s="75">
        <v>3410</v>
      </c>
      <c r="L7" s="36" t="s">
        <v>12</v>
      </c>
      <c r="M7" s="42">
        <f>MAX(D6:D14,I6:I14)</f>
        <v>131</v>
      </c>
    </row>
    <row r="8" spans="1:13" ht="20.100000000000001" customHeight="1" x14ac:dyDescent="0.25">
      <c r="B8" s="31" t="s">
        <v>18</v>
      </c>
      <c r="C8" s="25">
        <v>2</v>
      </c>
      <c r="D8" s="34">
        <v>76</v>
      </c>
      <c r="E8" s="46">
        <v>2450</v>
      </c>
      <c r="G8" s="31" t="s">
        <v>18</v>
      </c>
      <c r="H8" s="25">
        <v>2</v>
      </c>
      <c r="I8" s="34">
        <v>105</v>
      </c>
      <c r="J8" s="46">
        <v>2560</v>
      </c>
      <c r="L8" s="35" t="s">
        <v>11</v>
      </c>
      <c r="M8" s="41">
        <f>MIN(D6:D14,I6:I14)</f>
        <v>60</v>
      </c>
    </row>
    <row r="9" spans="1:13" ht="20.100000000000001" customHeight="1" x14ac:dyDescent="0.25">
      <c r="B9" s="30" t="s">
        <v>15</v>
      </c>
      <c r="C9" s="24">
        <v>3</v>
      </c>
      <c r="D9" s="33">
        <v>110</v>
      </c>
      <c r="E9" s="45">
        <v>3100</v>
      </c>
      <c r="G9" s="30" t="s">
        <v>15</v>
      </c>
      <c r="H9" s="24">
        <v>3</v>
      </c>
      <c r="I9" s="33">
        <v>110</v>
      </c>
      <c r="J9" s="45">
        <v>3300</v>
      </c>
      <c r="L9" s="36" t="s">
        <v>42</v>
      </c>
      <c r="M9" s="42">
        <f>AVERAGE(D6:D14,I6:I14)</f>
        <v>95</v>
      </c>
    </row>
    <row r="10" spans="1:13" ht="20.100000000000001" customHeight="1" x14ac:dyDescent="0.25">
      <c r="B10" s="31" t="s">
        <v>19</v>
      </c>
      <c r="C10" s="25">
        <v>4</v>
      </c>
      <c r="D10" s="34">
        <v>131</v>
      </c>
      <c r="E10" s="46">
        <v>4200</v>
      </c>
      <c r="G10" s="31" t="s">
        <v>19</v>
      </c>
      <c r="H10" s="25" t="s">
        <v>34</v>
      </c>
      <c r="I10" s="34" t="s">
        <v>34</v>
      </c>
      <c r="J10" s="46" t="s">
        <v>34</v>
      </c>
    </row>
    <row r="11" spans="1:13" ht="20.100000000000001" customHeight="1" x14ac:dyDescent="0.25">
      <c r="B11" s="30" t="s">
        <v>20</v>
      </c>
      <c r="C11" s="24">
        <v>2</v>
      </c>
      <c r="D11" s="33">
        <v>60</v>
      </c>
      <c r="E11" s="45">
        <v>2360</v>
      </c>
      <c r="G11" s="30" t="s">
        <v>20</v>
      </c>
      <c r="H11" s="24">
        <v>2</v>
      </c>
      <c r="I11" s="33">
        <v>69</v>
      </c>
      <c r="J11" s="45">
        <v>2450</v>
      </c>
      <c r="L11" s="22" t="s">
        <v>27</v>
      </c>
      <c r="M11" s="43"/>
    </row>
    <row r="12" spans="1:13" ht="20.100000000000001" customHeight="1" x14ac:dyDescent="0.25">
      <c r="B12" s="31" t="s">
        <v>21</v>
      </c>
      <c r="C12" s="25">
        <v>3</v>
      </c>
      <c r="D12" s="34">
        <v>89</v>
      </c>
      <c r="E12" s="46">
        <v>3800</v>
      </c>
      <c r="G12" s="31" t="s">
        <v>21</v>
      </c>
      <c r="H12" s="25">
        <v>3</v>
      </c>
      <c r="I12" s="34">
        <v>75</v>
      </c>
      <c r="J12" s="46">
        <v>3640</v>
      </c>
      <c r="L12" s="35" t="s">
        <v>41</v>
      </c>
      <c r="M12" s="41">
        <f>SUM(E6:E14,J6:J14)</f>
        <v>51607</v>
      </c>
    </row>
    <row r="13" spans="1:13" ht="20.100000000000001" customHeight="1" x14ac:dyDescent="0.25">
      <c r="B13" s="30" t="s">
        <v>22</v>
      </c>
      <c r="C13" s="24">
        <v>3</v>
      </c>
      <c r="D13" s="33">
        <v>101</v>
      </c>
      <c r="E13" s="45">
        <v>3670</v>
      </c>
      <c r="G13" s="30" t="s">
        <v>22</v>
      </c>
      <c r="H13" s="24" t="s">
        <v>34</v>
      </c>
      <c r="I13" s="33" t="s">
        <v>34</v>
      </c>
      <c r="J13" s="45" t="s">
        <v>34</v>
      </c>
      <c r="L13" s="36" t="s">
        <v>12</v>
      </c>
      <c r="M13" s="42">
        <f>MAX(E6:E14,J6:J14)</f>
        <v>4200</v>
      </c>
    </row>
    <row r="14" spans="1:13" ht="20.100000000000001" customHeight="1" x14ac:dyDescent="0.25">
      <c r="B14" s="38" t="s">
        <v>23</v>
      </c>
      <c r="C14" s="39">
        <v>3</v>
      </c>
      <c r="D14" s="40">
        <v>112</v>
      </c>
      <c r="E14" s="47">
        <v>4000</v>
      </c>
      <c r="G14" s="38" t="s">
        <v>23</v>
      </c>
      <c r="H14" s="39">
        <v>3</v>
      </c>
      <c r="I14" s="40">
        <v>90</v>
      </c>
      <c r="J14" s="47">
        <v>4090</v>
      </c>
      <c r="L14" s="35" t="s">
        <v>11</v>
      </c>
      <c r="M14" s="41">
        <f>MIN(E6:E14,J6:J14)</f>
        <v>2360</v>
      </c>
    </row>
    <row r="15" spans="1:13" x14ac:dyDescent="0.25">
      <c r="L15" s="36" t="s">
        <v>42</v>
      </c>
      <c r="M15" s="42">
        <f>AVERAGE(E6:E14,J6:J14)</f>
        <v>3225.4375</v>
      </c>
    </row>
  </sheetData>
  <pageMargins left="0.7" right="0.7" top="0.78740157499999996" bottom="0.78740157499999996" header="0.3" footer="0.3"/>
  <pageSetup paperSize="9" orientation="portrait" r:id="rId1"/>
  <ignoredErrors>
    <ignoredError sqref="B6:B14 G6:G1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6.5703125" customWidth="1"/>
    <col min="3" max="3" width="6" customWidth="1"/>
    <col min="4" max="4" width="11" bestFit="1" customWidth="1"/>
    <col min="5" max="5" width="9.42578125" bestFit="1" customWidth="1"/>
    <col min="6" max="6" width="11.85546875" bestFit="1" customWidth="1"/>
    <col min="7" max="7" width="12.28515625" bestFit="1" customWidth="1"/>
    <col min="8" max="8" width="6.7109375" customWidth="1"/>
    <col min="9" max="9" width="31.7109375" customWidth="1"/>
    <col min="10" max="10" width="5" customWidth="1"/>
  </cols>
  <sheetData>
    <row r="1" spans="1:13" ht="45" customHeight="1" x14ac:dyDescent="0.7">
      <c r="B1" s="19" t="s">
        <v>39</v>
      </c>
    </row>
    <row r="2" spans="1:13" x14ac:dyDescent="0.25">
      <c r="B2" s="16" t="s">
        <v>40</v>
      </c>
    </row>
    <row r="4" spans="1:13" x14ac:dyDescent="0.25">
      <c r="B4" s="81" t="s">
        <v>45</v>
      </c>
    </row>
    <row r="5" spans="1:13" s="21" customFormat="1" ht="18" customHeight="1" x14ac:dyDescent="0.25">
      <c r="A5" s="20"/>
      <c r="B5" s="80" t="s">
        <v>10</v>
      </c>
      <c r="C5" s="52" t="s">
        <v>29</v>
      </c>
      <c r="D5" s="53" t="s">
        <v>33</v>
      </c>
      <c r="E5" s="53" t="s">
        <v>13</v>
      </c>
      <c r="F5" s="53" t="s">
        <v>24</v>
      </c>
      <c r="G5" s="54" t="s">
        <v>25</v>
      </c>
      <c r="H5" s="66"/>
      <c r="I5" s="22" t="s">
        <v>38</v>
      </c>
      <c r="J5" s="57"/>
    </row>
    <row r="6" spans="1:13" ht="18" customHeight="1" x14ac:dyDescent="0.25">
      <c r="B6" s="31" t="s">
        <v>16</v>
      </c>
      <c r="C6" s="50" t="s">
        <v>30</v>
      </c>
      <c r="D6" s="51">
        <v>72</v>
      </c>
      <c r="E6" s="25">
        <v>2</v>
      </c>
      <c r="F6" s="34">
        <v>90</v>
      </c>
      <c r="G6" s="46">
        <v>2777</v>
      </c>
      <c r="H6" s="66"/>
      <c r="I6" s="58" t="s">
        <v>35</v>
      </c>
      <c r="J6" s="59">
        <f>COUNTA(E6:E14)</f>
        <v>9</v>
      </c>
    </row>
    <row r="7" spans="1:13" ht="18" customHeight="1" x14ac:dyDescent="0.25">
      <c r="B7" s="30" t="s">
        <v>17</v>
      </c>
      <c r="C7" s="48" t="s">
        <v>30</v>
      </c>
      <c r="D7" s="49">
        <v>84</v>
      </c>
      <c r="E7" s="24">
        <v>4</v>
      </c>
      <c r="F7" s="33">
        <v>117</v>
      </c>
      <c r="G7" s="45">
        <v>3410</v>
      </c>
      <c r="H7" s="66"/>
      <c r="I7" s="58" t="s">
        <v>36</v>
      </c>
      <c r="J7" s="59">
        <f>COUNT(E6:E14)</f>
        <v>7</v>
      </c>
    </row>
    <row r="8" spans="1:13" ht="18" customHeight="1" x14ac:dyDescent="0.25">
      <c r="B8" s="31" t="s">
        <v>18</v>
      </c>
      <c r="C8" s="50" t="s">
        <v>30</v>
      </c>
      <c r="D8" s="51">
        <v>72</v>
      </c>
      <c r="E8" s="25">
        <v>2</v>
      </c>
      <c r="F8" s="34">
        <v>105</v>
      </c>
      <c r="G8" s="46">
        <v>2560</v>
      </c>
      <c r="H8" s="66"/>
      <c r="I8" s="60" t="s">
        <v>37</v>
      </c>
      <c r="J8" s="61">
        <f>COUNTIF(E6:E14,"unverm.")</f>
        <v>2</v>
      </c>
      <c r="K8" s="82"/>
      <c r="L8" s="83"/>
      <c r="M8" s="83"/>
    </row>
    <row r="9" spans="1:13" ht="18" customHeight="1" x14ac:dyDescent="0.25">
      <c r="B9" s="30" t="s">
        <v>15</v>
      </c>
      <c r="C9" s="48" t="s">
        <v>30</v>
      </c>
      <c r="D9" s="49">
        <v>84</v>
      </c>
      <c r="E9" s="24">
        <v>3</v>
      </c>
      <c r="F9" s="33">
        <v>110</v>
      </c>
      <c r="G9" s="45">
        <v>3300</v>
      </c>
      <c r="H9" s="66"/>
      <c r="I9" s="62">
        <v>2</v>
      </c>
      <c r="J9" s="59">
        <f>COUNTIF($E$6:$E$14,I9)</f>
        <v>3</v>
      </c>
      <c r="K9" s="84"/>
      <c r="L9" s="83"/>
      <c r="M9" s="83"/>
    </row>
    <row r="10" spans="1:13" ht="18" customHeight="1" x14ac:dyDescent="0.25">
      <c r="B10" s="31" t="s">
        <v>19</v>
      </c>
      <c r="C10" s="50" t="s">
        <v>32</v>
      </c>
      <c r="D10" s="51">
        <v>72</v>
      </c>
      <c r="E10" s="25" t="s">
        <v>34</v>
      </c>
      <c r="F10" s="34" t="s">
        <v>34</v>
      </c>
      <c r="G10" s="46" t="s">
        <v>34</v>
      </c>
      <c r="H10" s="66"/>
      <c r="I10" s="62">
        <v>3</v>
      </c>
      <c r="J10" s="59">
        <f t="shared" ref="J10:J11" si="0">COUNTIF($E$6:$E$14,I10)</f>
        <v>3</v>
      </c>
      <c r="K10" s="84"/>
      <c r="L10" s="83"/>
      <c r="M10" s="83"/>
    </row>
    <row r="11" spans="1:13" ht="18" customHeight="1" x14ac:dyDescent="0.25">
      <c r="B11" s="30" t="s">
        <v>20</v>
      </c>
      <c r="C11" s="48" t="s">
        <v>32</v>
      </c>
      <c r="D11" s="49">
        <v>84</v>
      </c>
      <c r="E11" s="24">
        <v>2</v>
      </c>
      <c r="F11" s="33">
        <v>69</v>
      </c>
      <c r="G11" s="45">
        <v>2450</v>
      </c>
      <c r="H11" s="66"/>
      <c r="I11" s="63">
        <v>4</v>
      </c>
      <c r="J11" s="61">
        <f t="shared" si="0"/>
        <v>1</v>
      </c>
      <c r="K11" s="82"/>
      <c r="L11" s="83"/>
      <c r="M11" s="83"/>
    </row>
    <row r="12" spans="1:13" ht="18" customHeight="1" x14ac:dyDescent="0.25">
      <c r="B12" s="31" t="s">
        <v>21</v>
      </c>
      <c r="C12" s="50" t="s">
        <v>31</v>
      </c>
      <c r="D12" s="51">
        <v>72</v>
      </c>
      <c r="E12" s="25">
        <v>3</v>
      </c>
      <c r="F12" s="34">
        <v>75</v>
      </c>
      <c r="G12" s="46">
        <v>3640</v>
      </c>
      <c r="H12" s="66"/>
      <c r="I12" s="64" t="s">
        <v>30</v>
      </c>
      <c r="J12" s="59">
        <f t="shared" ref="J12:J14" si="1">COUNTIF($C$6:$C$14,I12)</f>
        <v>4</v>
      </c>
      <c r="K12" s="84"/>
      <c r="L12" s="83"/>
      <c r="M12" s="83"/>
    </row>
    <row r="13" spans="1:13" ht="18" customHeight="1" x14ac:dyDescent="0.25">
      <c r="B13" s="30" t="s">
        <v>22</v>
      </c>
      <c r="C13" s="48" t="s">
        <v>31</v>
      </c>
      <c r="D13" s="49">
        <v>84</v>
      </c>
      <c r="E13" s="24" t="s">
        <v>34</v>
      </c>
      <c r="F13" s="24" t="s">
        <v>34</v>
      </c>
      <c r="G13" s="24" t="s">
        <v>34</v>
      </c>
      <c r="H13" s="66"/>
      <c r="I13" s="64" t="s">
        <v>32</v>
      </c>
      <c r="J13" s="59">
        <f t="shared" si="1"/>
        <v>2</v>
      </c>
      <c r="K13" s="84"/>
      <c r="L13" s="83"/>
      <c r="M13" s="83"/>
    </row>
    <row r="14" spans="1:13" ht="18" customHeight="1" x14ac:dyDescent="0.25">
      <c r="B14" s="38" t="s">
        <v>23</v>
      </c>
      <c r="C14" s="55" t="s">
        <v>31</v>
      </c>
      <c r="D14" s="56">
        <v>159</v>
      </c>
      <c r="E14" s="39">
        <v>3</v>
      </c>
      <c r="F14" s="40">
        <v>90</v>
      </c>
      <c r="G14" s="47">
        <v>4090</v>
      </c>
      <c r="H14" s="66"/>
      <c r="I14" s="65" t="s">
        <v>31</v>
      </c>
      <c r="J14" s="61">
        <f t="shared" si="1"/>
        <v>3</v>
      </c>
      <c r="K14" s="82"/>
      <c r="L14" s="83"/>
      <c r="M14" s="83"/>
    </row>
    <row r="15" spans="1:13" ht="18" customHeight="1" x14ac:dyDescent="0.25">
      <c r="I15" s="106" t="s">
        <v>48</v>
      </c>
      <c r="J15" s="59">
        <f>COUNTIF($D$6:$D$14,I15)</f>
        <v>8</v>
      </c>
      <c r="K15" s="83"/>
      <c r="L15" s="83"/>
      <c r="M15" s="83"/>
    </row>
    <row r="16" spans="1:13" x14ac:dyDescent="0.25">
      <c r="I16" s="107" t="s">
        <v>49</v>
      </c>
      <c r="J16" s="61">
        <f>COUNTIF($D$6:$D$14,I16)</f>
        <v>1</v>
      </c>
    </row>
  </sheetData>
  <pageMargins left="0.7" right="0.7" top="0.78740157499999996" bottom="0.78740157499999996" header="0.3" footer="0.3"/>
  <pageSetup paperSize="9" orientation="portrait" r:id="rId1"/>
  <ignoredErrors>
    <ignoredError sqref="B6:B12 B13:B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6.28515625" customWidth="1"/>
    <col min="3" max="3" width="5.85546875" customWidth="1"/>
    <col min="4" max="4" width="5.5703125" customWidth="1"/>
    <col min="5" max="5" width="11" bestFit="1" customWidth="1"/>
    <col min="6" max="6" width="9.42578125" bestFit="1" customWidth="1"/>
    <col min="7" max="7" width="11.85546875" bestFit="1" customWidth="1"/>
    <col min="8" max="8" width="12.28515625" bestFit="1" customWidth="1"/>
    <col min="9" max="9" width="3.7109375" customWidth="1"/>
    <col min="10" max="10" width="30.28515625" customWidth="1"/>
    <col min="11" max="11" width="8" customWidth="1"/>
    <col min="12" max="12" width="12.42578125" customWidth="1"/>
    <col min="13" max="13" width="2.7109375" customWidth="1"/>
  </cols>
  <sheetData>
    <row r="1" spans="1:12" ht="45" customHeight="1" x14ac:dyDescent="0.7">
      <c r="B1" s="19" t="s">
        <v>43</v>
      </c>
      <c r="C1" s="19"/>
      <c r="D1" s="19"/>
      <c r="E1" s="19"/>
    </row>
    <row r="2" spans="1:12" x14ac:dyDescent="0.25">
      <c r="B2" s="16" t="s">
        <v>51</v>
      </c>
      <c r="C2" s="16"/>
      <c r="D2" s="16"/>
      <c r="E2" s="16"/>
    </row>
    <row r="5" spans="1:12" s="21" customFormat="1" ht="18" customHeight="1" x14ac:dyDescent="0.25">
      <c r="A5" s="20"/>
      <c r="B5" s="85" t="s">
        <v>14</v>
      </c>
      <c r="C5" s="86" t="s">
        <v>10</v>
      </c>
      <c r="D5" s="86" t="s">
        <v>29</v>
      </c>
      <c r="E5" s="87" t="s">
        <v>33</v>
      </c>
      <c r="F5" s="87" t="s">
        <v>13</v>
      </c>
      <c r="G5" s="87" t="s">
        <v>24</v>
      </c>
      <c r="H5" s="88" t="s">
        <v>25</v>
      </c>
      <c r="J5" s="22" t="s">
        <v>26</v>
      </c>
      <c r="K5" s="57" t="s">
        <v>9</v>
      </c>
      <c r="L5"/>
    </row>
    <row r="6" spans="1:12" ht="18" customHeight="1" x14ac:dyDescent="0.25">
      <c r="B6" s="26" t="s">
        <v>4</v>
      </c>
      <c r="C6" s="102" t="s">
        <v>16</v>
      </c>
      <c r="D6" s="29" t="s">
        <v>30</v>
      </c>
      <c r="E6" s="89">
        <v>72</v>
      </c>
      <c r="F6" s="90">
        <v>2</v>
      </c>
      <c r="G6" s="91">
        <v>98</v>
      </c>
      <c r="H6" s="92">
        <v>2800</v>
      </c>
      <c r="J6" s="69" t="s">
        <v>4</v>
      </c>
      <c r="K6" s="59">
        <f>SUMIF($B$6:$B$26,J6,$G$6:$G$26)</f>
        <v>699</v>
      </c>
    </row>
    <row r="7" spans="1:12" ht="18" customHeight="1" x14ac:dyDescent="0.25">
      <c r="B7" s="27" t="s">
        <v>4</v>
      </c>
      <c r="C7" s="103" t="s">
        <v>17</v>
      </c>
      <c r="D7" s="30" t="s">
        <v>30</v>
      </c>
      <c r="E7" s="93">
        <v>84</v>
      </c>
      <c r="F7" s="94">
        <v>3</v>
      </c>
      <c r="G7" s="95">
        <v>103</v>
      </c>
      <c r="H7" s="78">
        <v>3000</v>
      </c>
      <c r="J7" s="69" t="s">
        <v>5</v>
      </c>
      <c r="K7" s="59">
        <f t="shared" ref="K7:K8" si="0">SUMIF($B$6:$B$26,J7,$G$6:$G$26)</f>
        <v>573</v>
      </c>
    </row>
    <row r="8" spans="1:12" ht="18" customHeight="1" x14ac:dyDescent="0.25">
      <c r="B8" s="28" t="s">
        <v>4</v>
      </c>
      <c r="C8" s="104" t="s">
        <v>18</v>
      </c>
      <c r="D8" s="31" t="s">
        <v>30</v>
      </c>
      <c r="E8" s="96">
        <v>72</v>
      </c>
      <c r="F8" s="97">
        <v>2</v>
      </c>
      <c r="G8" s="98">
        <v>76</v>
      </c>
      <c r="H8" s="76">
        <v>2450</v>
      </c>
      <c r="J8" s="70" t="s">
        <v>6</v>
      </c>
      <c r="K8" s="61">
        <f t="shared" si="0"/>
        <v>488</v>
      </c>
    </row>
    <row r="9" spans="1:12" ht="18" customHeight="1" x14ac:dyDescent="0.25">
      <c r="B9" s="27" t="s">
        <v>4</v>
      </c>
      <c r="C9" s="103" t="s">
        <v>15</v>
      </c>
      <c r="D9" s="30" t="s">
        <v>30</v>
      </c>
      <c r="E9" s="93">
        <v>84</v>
      </c>
      <c r="F9" s="94">
        <v>3</v>
      </c>
      <c r="G9" s="95">
        <v>110</v>
      </c>
      <c r="H9" s="78">
        <v>3100</v>
      </c>
      <c r="J9" s="71" t="s">
        <v>30</v>
      </c>
      <c r="K9" s="59">
        <f>SUMIF($D$6:$D$26,J9,$G$6:$G$26)</f>
        <v>1112</v>
      </c>
    </row>
    <row r="10" spans="1:12" ht="18" customHeight="1" x14ac:dyDescent="0.25">
      <c r="B10" s="28" t="s">
        <v>4</v>
      </c>
      <c r="C10" s="104" t="s">
        <v>19</v>
      </c>
      <c r="D10" s="31" t="s">
        <v>32</v>
      </c>
      <c r="E10" s="96">
        <v>72</v>
      </c>
      <c r="F10" s="97">
        <v>4</v>
      </c>
      <c r="G10" s="98">
        <v>131</v>
      </c>
      <c r="H10" s="76">
        <v>4200</v>
      </c>
      <c r="J10" s="71" t="s">
        <v>32</v>
      </c>
      <c r="K10" s="59">
        <f t="shared" ref="K10:K11" si="1">SUMIF($D$6:$D$26,J10,$G$6:$G$26)</f>
        <v>390</v>
      </c>
    </row>
    <row r="11" spans="1:12" ht="18" customHeight="1" x14ac:dyDescent="0.25">
      <c r="B11" s="27" t="s">
        <v>4</v>
      </c>
      <c r="C11" s="103" t="s">
        <v>20</v>
      </c>
      <c r="D11" s="30" t="s">
        <v>32</v>
      </c>
      <c r="E11" s="93">
        <v>84</v>
      </c>
      <c r="F11" s="94">
        <v>2</v>
      </c>
      <c r="G11" s="95">
        <v>77</v>
      </c>
      <c r="H11" s="78">
        <v>2360</v>
      </c>
      <c r="J11" s="72" t="s">
        <v>31</v>
      </c>
      <c r="K11" s="61">
        <f t="shared" si="1"/>
        <v>258</v>
      </c>
    </row>
    <row r="12" spans="1:12" ht="18" customHeight="1" x14ac:dyDescent="0.25">
      <c r="B12" s="28" t="s">
        <v>4</v>
      </c>
      <c r="C12" s="104" t="s">
        <v>21</v>
      </c>
      <c r="D12" s="31" t="s">
        <v>31</v>
      </c>
      <c r="E12" s="96">
        <v>159</v>
      </c>
      <c r="F12" s="97">
        <v>3</v>
      </c>
      <c r="G12" s="98">
        <v>104</v>
      </c>
      <c r="H12" s="76">
        <v>4000</v>
      </c>
      <c r="J12" s="62">
        <v>2</v>
      </c>
      <c r="K12" s="59">
        <f t="shared" ref="K12:K14" si="2">SUMIF($F$6:$F$26,J12,$G$6:$G$26)</f>
        <v>811</v>
      </c>
    </row>
    <row r="13" spans="1:12" ht="18" customHeight="1" x14ac:dyDescent="0.25">
      <c r="B13" s="27" t="s">
        <v>5</v>
      </c>
      <c r="C13" s="103" t="s">
        <v>16</v>
      </c>
      <c r="D13" s="30" t="s">
        <v>30</v>
      </c>
      <c r="E13" s="93">
        <v>72</v>
      </c>
      <c r="F13" s="94">
        <v>2</v>
      </c>
      <c r="G13" s="95">
        <v>93</v>
      </c>
      <c r="H13" s="78">
        <v>2777</v>
      </c>
      <c r="J13" s="62">
        <v>3</v>
      </c>
      <c r="K13" s="59">
        <f t="shared" si="2"/>
        <v>696</v>
      </c>
    </row>
    <row r="14" spans="1:12" ht="18" customHeight="1" x14ac:dyDescent="0.25">
      <c r="B14" s="28" t="s">
        <v>5</v>
      </c>
      <c r="C14" s="104" t="s">
        <v>17</v>
      </c>
      <c r="D14" s="31" t="s">
        <v>30</v>
      </c>
      <c r="E14" s="96">
        <v>84</v>
      </c>
      <c r="F14" s="97">
        <v>4</v>
      </c>
      <c r="G14" s="98">
        <v>122</v>
      </c>
      <c r="H14" s="76">
        <v>3410</v>
      </c>
      <c r="J14" s="63">
        <v>4</v>
      </c>
      <c r="K14" s="61">
        <f t="shared" si="2"/>
        <v>253</v>
      </c>
    </row>
    <row r="15" spans="1:12" ht="18" customHeight="1" x14ac:dyDescent="0.25">
      <c r="B15" s="27" t="s">
        <v>5</v>
      </c>
      <c r="C15" s="103" t="s">
        <v>18</v>
      </c>
      <c r="D15" s="30" t="s">
        <v>30</v>
      </c>
      <c r="E15" s="93">
        <v>72</v>
      </c>
      <c r="F15" s="94">
        <v>2</v>
      </c>
      <c r="G15" s="95">
        <v>91</v>
      </c>
      <c r="H15" s="78">
        <v>2560</v>
      </c>
    </row>
    <row r="16" spans="1:12" ht="18" customHeight="1" x14ac:dyDescent="0.25">
      <c r="B16" s="28" t="s">
        <v>5</v>
      </c>
      <c r="C16" s="104" t="s">
        <v>15</v>
      </c>
      <c r="D16" s="31" t="s">
        <v>30</v>
      </c>
      <c r="E16" s="96">
        <v>84</v>
      </c>
      <c r="F16" s="97">
        <v>3</v>
      </c>
      <c r="G16" s="98">
        <v>110</v>
      </c>
      <c r="H16" s="76">
        <v>3300</v>
      </c>
    </row>
    <row r="17" spans="2:8" ht="18" customHeight="1" x14ac:dyDescent="0.25">
      <c r="B17" s="27" t="s">
        <v>5</v>
      </c>
      <c r="C17" s="103" t="s">
        <v>19</v>
      </c>
      <c r="D17" s="30" t="s">
        <v>32</v>
      </c>
      <c r="E17" s="93">
        <v>72</v>
      </c>
      <c r="F17" s="94" t="s">
        <v>34</v>
      </c>
      <c r="G17" s="94" t="s">
        <v>34</v>
      </c>
      <c r="H17" s="77" t="s">
        <v>34</v>
      </c>
    </row>
    <row r="18" spans="2:8" ht="18" customHeight="1" x14ac:dyDescent="0.25">
      <c r="B18" s="28" t="s">
        <v>5</v>
      </c>
      <c r="C18" s="104" t="s">
        <v>20</v>
      </c>
      <c r="D18" s="31" t="s">
        <v>32</v>
      </c>
      <c r="E18" s="96">
        <v>84</v>
      </c>
      <c r="F18" s="97">
        <v>2</v>
      </c>
      <c r="G18" s="98">
        <v>72</v>
      </c>
      <c r="H18" s="76">
        <v>2450</v>
      </c>
    </row>
    <row r="19" spans="2:8" ht="18" customHeight="1" x14ac:dyDescent="0.25">
      <c r="B19" s="27" t="s">
        <v>5</v>
      </c>
      <c r="C19" s="103" t="s">
        <v>21</v>
      </c>
      <c r="D19" s="30" t="s">
        <v>31</v>
      </c>
      <c r="E19" s="93">
        <v>159</v>
      </c>
      <c r="F19" s="94">
        <v>3</v>
      </c>
      <c r="G19" s="95">
        <v>85</v>
      </c>
      <c r="H19" s="78">
        <v>3640</v>
      </c>
    </row>
    <row r="20" spans="2:8" ht="18" customHeight="1" x14ac:dyDescent="0.25">
      <c r="B20" s="28" t="s">
        <v>6</v>
      </c>
      <c r="C20" s="104" t="s">
        <v>16</v>
      </c>
      <c r="D20" s="31" t="s">
        <v>30</v>
      </c>
      <c r="E20" s="96">
        <v>72</v>
      </c>
      <c r="F20" s="97">
        <v>2</v>
      </c>
      <c r="G20" s="98">
        <v>79</v>
      </c>
      <c r="H20" s="76">
        <v>2348</v>
      </c>
    </row>
    <row r="21" spans="2:8" ht="18" customHeight="1" x14ac:dyDescent="0.25">
      <c r="B21" s="27" t="s">
        <v>6</v>
      </c>
      <c r="C21" s="103" t="s">
        <v>17</v>
      </c>
      <c r="D21" s="30" t="s">
        <v>30</v>
      </c>
      <c r="E21" s="93">
        <v>84</v>
      </c>
      <c r="F21" s="94">
        <v>2</v>
      </c>
      <c r="G21" s="95">
        <v>87</v>
      </c>
      <c r="H21" s="78">
        <v>2777</v>
      </c>
    </row>
    <row r="22" spans="2:8" ht="18" customHeight="1" x14ac:dyDescent="0.25">
      <c r="B22" s="28" t="s">
        <v>6</v>
      </c>
      <c r="C22" s="104" t="s">
        <v>18</v>
      </c>
      <c r="D22" s="31" t="s">
        <v>30</v>
      </c>
      <c r="E22" s="96">
        <v>72</v>
      </c>
      <c r="F22" s="97">
        <v>3</v>
      </c>
      <c r="G22" s="98">
        <v>74</v>
      </c>
      <c r="H22" s="76">
        <v>3210</v>
      </c>
    </row>
    <row r="23" spans="2:8" ht="18" customHeight="1" x14ac:dyDescent="0.25">
      <c r="B23" s="27" t="s">
        <v>6</v>
      </c>
      <c r="C23" s="103" t="s">
        <v>15</v>
      </c>
      <c r="D23" s="30" t="s">
        <v>30</v>
      </c>
      <c r="E23" s="93">
        <v>84</v>
      </c>
      <c r="F23" s="94">
        <v>2</v>
      </c>
      <c r="G23" s="95">
        <v>69</v>
      </c>
      <c r="H23" s="78">
        <v>2560</v>
      </c>
    </row>
    <row r="24" spans="2:8" ht="18" customHeight="1" x14ac:dyDescent="0.25">
      <c r="B24" s="28" t="s">
        <v>6</v>
      </c>
      <c r="C24" s="104" t="s">
        <v>19</v>
      </c>
      <c r="D24" s="31" t="s">
        <v>32</v>
      </c>
      <c r="E24" s="96">
        <v>72</v>
      </c>
      <c r="F24" s="97">
        <v>3</v>
      </c>
      <c r="G24" s="98">
        <v>110</v>
      </c>
      <c r="H24" s="76">
        <v>3300</v>
      </c>
    </row>
    <row r="25" spans="2:8" ht="18" customHeight="1" x14ac:dyDescent="0.25">
      <c r="B25" s="27" t="s">
        <v>6</v>
      </c>
      <c r="C25" s="103" t="s">
        <v>20</v>
      </c>
      <c r="D25" s="30" t="s">
        <v>32</v>
      </c>
      <c r="E25" s="93">
        <v>84</v>
      </c>
      <c r="F25" s="94" t="s">
        <v>34</v>
      </c>
      <c r="G25" s="95" t="s">
        <v>34</v>
      </c>
      <c r="H25" s="78" t="s">
        <v>34</v>
      </c>
    </row>
    <row r="26" spans="2:8" ht="18" customHeight="1" x14ac:dyDescent="0.25">
      <c r="B26" s="37" t="s">
        <v>6</v>
      </c>
      <c r="C26" s="105" t="s">
        <v>21</v>
      </c>
      <c r="D26" s="38" t="s">
        <v>31</v>
      </c>
      <c r="E26" s="99">
        <v>159</v>
      </c>
      <c r="F26" s="100">
        <v>2</v>
      </c>
      <c r="G26" s="101">
        <v>69</v>
      </c>
      <c r="H26" s="79">
        <v>2450</v>
      </c>
    </row>
    <row r="27" spans="2:8" ht="18" customHeight="1" x14ac:dyDescent="0.25"/>
    <row r="28" spans="2:8" ht="18" customHeight="1" x14ac:dyDescent="0.25"/>
    <row r="29" spans="2:8" ht="18" customHeight="1" x14ac:dyDescent="0.25"/>
    <row r="30" spans="2:8" ht="18" customHeight="1" x14ac:dyDescent="0.25"/>
    <row r="31" spans="2:8" ht="18" customHeight="1" x14ac:dyDescent="0.25"/>
  </sheetData>
  <pageMargins left="0.7" right="0.7" top="0.78740157499999996" bottom="0.78740157499999996" header="0.3" footer="0.3"/>
  <pageSetup paperSize="9" orientation="portrait" r:id="rId1"/>
  <ignoredErrors>
    <ignoredError sqref="C6:C26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6.28515625" customWidth="1"/>
    <col min="3" max="3" width="5.85546875" customWidth="1"/>
    <col min="4" max="4" width="5.5703125" customWidth="1"/>
    <col min="5" max="5" width="11" bestFit="1" customWidth="1"/>
    <col min="6" max="6" width="9.42578125" bestFit="1" customWidth="1"/>
    <col min="7" max="7" width="11.85546875" bestFit="1" customWidth="1"/>
    <col min="8" max="8" width="12.28515625" bestFit="1" customWidth="1"/>
    <col min="9" max="9" width="3.7109375" customWidth="1"/>
    <col min="10" max="10" width="8" customWidth="1"/>
    <col min="11" max="11" width="9.5703125" bestFit="1" customWidth="1"/>
    <col min="12" max="12" width="8" customWidth="1"/>
    <col min="13" max="13" width="15.140625" bestFit="1" customWidth="1"/>
  </cols>
  <sheetData>
    <row r="1" spans="1:13" ht="45" customHeight="1" x14ac:dyDescent="0.7">
      <c r="B1" s="19" t="s">
        <v>50</v>
      </c>
      <c r="C1" s="19"/>
      <c r="D1" s="19"/>
      <c r="E1" s="19"/>
    </row>
    <row r="2" spans="1:13" x14ac:dyDescent="0.25">
      <c r="B2" s="16" t="s">
        <v>67</v>
      </c>
      <c r="C2" s="16"/>
      <c r="D2" s="16"/>
      <c r="E2" s="16"/>
    </row>
    <row r="5" spans="1:13" s="21" customFormat="1" ht="18" customHeight="1" x14ac:dyDescent="0.25">
      <c r="A5" s="20"/>
      <c r="B5" s="85" t="s">
        <v>14</v>
      </c>
      <c r="C5" s="86" t="s">
        <v>10</v>
      </c>
      <c r="D5" s="86" t="s">
        <v>29</v>
      </c>
      <c r="E5" s="87" t="s">
        <v>33</v>
      </c>
      <c r="F5" s="87" t="s">
        <v>13</v>
      </c>
      <c r="G5" s="87" t="s">
        <v>24</v>
      </c>
      <c r="H5" s="88" t="s">
        <v>25</v>
      </c>
      <c r="J5" s="109" t="s">
        <v>14</v>
      </c>
      <c r="K5" s="108" t="s">
        <v>52</v>
      </c>
      <c r="L5" s="108" t="s">
        <v>54</v>
      </c>
      <c r="M5" s="110" t="s">
        <v>55</v>
      </c>
    </row>
    <row r="6" spans="1:13" ht="18" customHeight="1" x14ac:dyDescent="0.25">
      <c r="B6" s="26" t="s">
        <v>4</v>
      </c>
      <c r="C6" s="102" t="s">
        <v>16</v>
      </c>
      <c r="D6" s="29" t="s">
        <v>30</v>
      </c>
      <c r="E6" s="89">
        <v>72</v>
      </c>
      <c r="F6" s="90">
        <v>2</v>
      </c>
      <c r="G6" s="91">
        <v>98</v>
      </c>
      <c r="H6" s="92">
        <v>2800</v>
      </c>
      <c r="J6" s="111" t="s">
        <v>4</v>
      </c>
      <c r="K6" s="112" t="s">
        <v>30</v>
      </c>
      <c r="L6" s="117">
        <f>COUNTIFS($B$6:$B$26,J6,$D$6:$D$26,K6)</f>
        <v>4</v>
      </c>
      <c r="M6" s="119">
        <f>SUMIFS($H$6:$H$26,$B$6:$B$26,J6,$D$6:$D$26,K6)</f>
        <v>11350</v>
      </c>
    </row>
    <row r="7" spans="1:13" ht="18" customHeight="1" x14ac:dyDescent="0.25">
      <c r="B7" s="27" t="s">
        <v>4</v>
      </c>
      <c r="C7" s="103" t="s">
        <v>17</v>
      </c>
      <c r="D7" s="30" t="s">
        <v>30</v>
      </c>
      <c r="E7" s="93">
        <v>84</v>
      </c>
      <c r="F7" s="94">
        <v>3</v>
      </c>
      <c r="G7" s="95">
        <v>103</v>
      </c>
      <c r="H7" s="78">
        <v>3000</v>
      </c>
      <c r="J7" s="111" t="s">
        <v>4</v>
      </c>
      <c r="K7" s="112" t="s">
        <v>32</v>
      </c>
      <c r="L7" s="117">
        <f t="shared" ref="L7:L8" si="0">COUNTIFS($B$6:$B$26,J7,$D$6:$D$26,K7)</f>
        <v>2</v>
      </c>
      <c r="M7" s="119">
        <f t="shared" ref="M7:M8" si="1">SUMIFS($H$6:$H$26,$B$6:$B$26,J7,$D$6:$D$26,K7)</f>
        <v>6560</v>
      </c>
    </row>
    <row r="8" spans="1:13" ht="18" customHeight="1" x14ac:dyDescent="0.25">
      <c r="B8" s="28" t="s">
        <v>4</v>
      </c>
      <c r="C8" s="104" t="s">
        <v>18</v>
      </c>
      <c r="D8" s="31" t="s">
        <v>30</v>
      </c>
      <c r="E8" s="96">
        <v>72</v>
      </c>
      <c r="F8" s="97">
        <v>2</v>
      </c>
      <c r="G8" s="98">
        <v>76</v>
      </c>
      <c r="H8" s="76">
        <v>2450</v>
      </c>
      <c r="J8" s="113" t="s">
        <v>4</v>
      </c>
      <c r="K8" s="114" t="s">
        <v>31</v>
      </c>
      <c r="L8" s="118">
        <f t="shared" si="0"/>
        <v>1</v>
      </c>
      <c r="M8" s="120">
        <f t="shared" si="1"/>
        <v>4000</v>
      </c>
    </row>
    <row r="9" spans="1:13" ht="18" customHeight="1" x14ac:dyDescent="0.25">
      <c r="B9" s="27" t="s">
        <v>4</v>
      </c>
      <c r="C9" s="103" t="s">
        <v>15</v>
      </c>
      <c r="D9" s="30" t="s">
        <v>30</v>
      </c>
      <c r="E9" s="93">
        <v>84</v>
      </c>
      <c r="F9" s="94">
        <v>3</v>
      </c>
      <c r="G9" s="95">
        <v>110</v>
      </c>
      <c r="H9" s="78">
        <v>3100</v>
      </c>
    </row>
    <row r="10" spans="1:13" ht="18" customHeight="1" x14ac:dyDescent="0.25">
      <c r="B10" s="28" t="s">
        <v>4</v>
      </c>
      <c r="C10" s="104" t="s">
        <v>19</v>
      </c>
      <c r="D10" s="31" t="s">
        <v>32</v>
      </c>
      <c r="E10" s="96">
        <v>72</v>
      </c>
      <c r="F10" s="97">
        <v>4</v>
      </c>
      <c r="G10" s="98">
        <v>131</v>
      </c>
      <c r="H10" s="76">
        <v>4200</v>
      </c>
      <c r="J10" s="109" t="s">
        <v>14</v>
      </c>
      <c r="K10" s="108" t="s">
        <v>53</v>
      </c>
      <c r="L10" s="108" t="s">
        <v>54</v>
      </c>
      <c r="M10" s="110" t="s">
        <v>55</v>
      </c>
    </row>
    <row r="11" spans="1:13" ht="18" customHeight="1" x14ac:dyDescent="0.25">
      <c r="B11" s="27" t="s">
        <v>4</v>
      </c>
      <c r="C11" s="103" t="s">
        <v>20</v>
      </c>
      <c r="D11" s="30" t="s">
        <v>32</v>
      </c>
      <c r="E11" s="93">
        <v>84</v>
      </c>
      <c r="F11" s="94">
        <v>2</v>
      </c>
      <c r="G11" s="95">
        <v>77</v>
      </c>
      <c r="H11" s="78">
        <v>2360</v>
      </c>
      <c r="J11" s="111" t="s">
        <v>4</v>
      </c>
      <c r="K11" s="115" t="s">
        <v>56</v>
      </c>
      <c r="L11" s="117">
        <f>COUNTIFS(B6:B26,J11,E6:E26,K11)</f>
        <v>3</v>
      </c>
      <c r="M11" s="119">
        <f>SUMIFS(H6:H26,B6:B26,J11,E6:E26,K11)</f>
        <v>9450</v>
      </c>
    </row>
    <row r="12" spans="1:13" ht="18" customHeight="1" x14ac:dyDescent="0.25">
      <c r="B12" s="28" t="s">
        <v>4</v>
      </c>
      <c r="C12" s="104" t="s">
        <v>21</v>
      </c>
      <c r="D12" s="31" t="s">
        <v>31</v>
      </c>
      <c r="E12" s="96">
        <v>159</v>
      </c>
      <c r="F12" s="97">
        <v>3</v>
      </c>
      <c r="G12" s="98">
        <v>104</v>
      </c>
      <c r="H12" s="76">
        <v>4000</v>
      </c>
      <c r="J12" s="111" t="s">
        <v>4</v>
      </c>
      <c r="K12" s="115" t="s">
        <v>57</v>
      </c>
      <c r="L12" s="117">
        <f>COUNTIFS(B6:B26,J12,E6:E26,K12,E6:E26,"&lt;150")</f>
        <v>3</v>
      </c>
      <c r="M12" s="119">
        <f>SUMIFS(H6:H26,B6:B26,J12,E6:E26,K12,E6:E26,"&lt;150")</f>
        <v>8460</v>
      </c>
    </row>
    <row r="13" spans="1:13" ht="18" customHeight="1" x14ac:dyDescent="0.25">
      <c r="B13" s="27" t="s">
        <v>5</v>
      </c>
      <c r="C13" s="103" t="s">
        <v>16</v>
      </c>
      <c r="D13" s="30" t="s">
        <v>30</v>
      </c>
      <c r="E13" s="93">
        <v>72</v>
      </c>
      <c r="F13" s="94">
        <v>2</v>
      </c>
      <c r="G13" s="95">
        <v>93</v>
      </c>
      <c r="H13" s="78">
        <v>2777</v>
      </c>
      <c r="J13" s="113" t="s">
        <v>4</v>
      </c>
      <c r="K13" s="116" t="s">
        <v>58</v>
      </c>
      <c r="L13" s="118">
        <f>COUNTIFS(B6:B26,J13,E6:E26,K13)</f>
        <v>1</v>
      </c>
      <c r="M13" s="120">
        <f>SUMIFS(H6:H26,B6:B26,J13,E6:E26,K13)</f>
        <v>4000</v>
      </c>
    </row>
    <row r="14" spans="1:13" ht="18" customHeight="1" x14ac:dyDescent="0.25">
      <c r="B14" s="28" t="s">
        <v>5</v>
      </c>
      <c r="C14" s="104" t="s">
        <v>17</v>
      </c>
      <c r="D14" s="31" t="s">
        <v>30</v>
      </c>
      <c r="E14" s="96">
        <v>84</v>
      </c>
      <c r="F14" s="97">
        <v>4</v>
      </c>
      <c r="G14" s="98">
        <v>122</v>
      </c>
      <c r="H14" s="76">
        <v>3410</v>
      </c>
    </row>
    <row r="15" spans="1:13" ht="18" customHeight="1" x14ac:dyDescent="0.25">
      <c r="B15" s="27" t="s">
        <v>5</v>
      </c>
      <c r="C15" s="103" t="s">
        <v>18</v>
      </c>
      <c r="D15" s="30" t="s">
        <v>30</v>
      </c>
      <c r="E15" s="93">
        <v>72</v>
      </c>
      <c r="F15" s="94">
        <v>2</v>
      </c>
      <c r="G15" s="95">
        <v>91</v>
      </c>
      <c r="H15" s="78">
        <v>2560</v>
      </c>
    </row>
    <row r="16" spans="1:13" ht="18" customHeight="1" x14ac:dyDescent="0.25">
      <c r="B16" s="28" t="s">
        <v>5</v>
      </c>
      <c r="C16" s="104" t="s">
        <v>15</v>
      </c>
      <c r="D16" s="31" t="s">
        <v>30</v>
      </c>
      <c r="E16" s="96">
        <v>84</v>
      </c>
      <c r="F16" s="97">
        <v>3</v>
      </c>
      <c r="G16" s="98">
        <v>110</v>
      </c>
      <c r="H16" s="76">
        <v>3300</v>
      </c>
    </row>
    <row r="17" spans="2:8" ht="18" customHeight="1" x14ac:dyDescent="0.25">
      <c r="B17" s="27" t="s">
        <v>5</v>
      </c>
      <c r="C17" s="103" t="s">
        <v>19</v>
      </c>
      <c r="D17" s="30" t="s">
        <v>32</v>
      </c>
      <c r="E17" s="93">
        <v>72</v>
      </c>
      <c r="F17" s="94" t="s">
        <v>34</v>
      </c>
      <c r="G17" s="94" t="s">
        <v>34</v>
      </c>
      <c r="H17" s="77" t="s">
        <v>34</v>
      </c>
    </row>
    <row r="18" spans="2:8" ht="18" customHeight="1" x14ac:dyDescent="0.25">
      <c r="B18" s="28" t="s">
        <v>5</v>
      </c>
      <c r="C18" s="104" t="s">
        <v>20</v>
      </c>
      <c r="D18" s="31" t="s">
        <v>32</v>
      </c>
      <c r="E18" s="96">
        <v>84</v>
      </c>
      <c r="F18" s="97">
        <v>2</v>
      </c>
      <c r="G18" s="98">
        <v>72</v>
      </c>
      <c r="H18" s="76">
        <v>2450</v>
      </c>
    </row>
    <row r="19" spans="2:8" ht="18" customHeight="1" x14ac:dyDescent="0.25">
      <c r="B19" s="27" t="s">
        <v>5</v>
      </c>
      <c r="C19" s="103" t="s">
        <v>21</v>
      </c>
      <c r="D19" s="30" t="s">
        <v>31</v>
      </c>
      <c r="E19" s="93">
        <v>159</v>
      </c>
      <c r="F19" s="94">
        <v>3</v>
      </c>
      <c r="G19" s="95">
        <v>85</v>
      </c>
      <c r="H19" s="78">
        <v>3640</v>
      </c>
    </row>
    <row r="20" spans="2:8" ht="18" customHeight="1" x14ac:dyDescent="0.25">
      <c r="B20" s="28" t="s">
        <v>6</v>
      </c>
      <c r="C20" s="104" t="s">
        <v>16</v>
      </c>
      <c r="D20" s="31" t="s">
        <v>30</v>
      </c>
      <c r="E20" s="96">
        <v>72</v>
      </c>
      <c r="F20" s="97">
        <v>2</v>
      </c>
      <c r="G20" s="98">
        <v>79</v>
      </c>
      <c r="H20" s="76">
        <v>2348</v>
      </c>
    </row>
    <row r="21" spans="2:8" ht="18" customHeight="1" x14ac:dyDescent="0.25">
      <c r="B21" s="27" t="s">
        <v>6</v>
      </c>
      <c r="C21" s="103" t="s">
        <v>17</v>
      </c>
      <c r="D21" s="30" t="s">
        <v>30</v>
      </c>
      <c r="E21" s="93">
        <v>84</v>
      </c>
      <c r="F21" s="94">
        <v>2</v>
      </c>
      <c r="G21" s="95">
        <v>87</v>
      </c>
      <c r="H21" s="78">
        <v>2777</v>
      </c>
    </row>
    <row r="22" spans="2:8" ht="18" customHeight="1" x14ac:dyDescent="0.25">
      <c r="B22" s="28" t="s">
        <v>6</v>
      </c>
      <c r="C22" s="104" t="s">
        <v>18</v>
      </c>
      <c r="D22" s="31" t="s">
        <v>30</v>
      </c>
      <c r="E22" s="96">
        <v>72</v>
      </c>
      <c r="F22" s="97">
        <v>3</v>
      </c>
      <c r="G22" s="98">
        <v>74</v>
      </c>
      <c r="H22" s="76">
        <v>3210</v>
      </c>
    </row>
    <row r="23" spans="2:8" ht="18" customHeight="1" x14ac:dyDescent="0.25">
      <c r="B23" s="27" t="s">
        <v>6</v>
      </c>
      <c r="C23" s="103" t="s">
        <v>15</v>
      </c>
      <c r="D23" s="30" t="s">
        <v>30</v>
      </c>
      <c r="E23" s="93">
        <v>84</v>
      </c>
      <c r="F23" s="94">
        <v>2</v>
      </c>
      <c r="G23" s="95">
        <v>69</v>
      </c>
      <c r="H23" s="78">
        <v>2560</v>
      </c>
    </row>
    <row r="24" spans="2:8" ht="18" customHeight="1" x14ac:dyDescent="0.25">
      <c r="B24" s="28" t="s">
        <v>6</v>
      </c>
      <c r="C24" s="104" t="s">
        <v>19</v>
      </c>
      <c r="D24" s="31" t="s">
        <v>32</v>
      </c>
      <c r="E24" s="96">
        <v>72</v>
      </c>
      <c r="F24" s="97">
        <v>3</v>
      </c>
      <c r="G24" s="98">
        <v>110</v>
      </c>
      <c r="H24" s="76">
        <v>3300</v>
      </c>
    </row>
    <row r="25" spans="2:8" ht="18" customHeight="1" x14ac:dyDescent="0.25">
      <c r="B25" s="27" t="s">
        <v>6</v>
      </c>
      <c r="C25" s="103" t="s">
        <v>20</v>
      </c>
      <c r="D25" s="30" t="s">
        <v>32</v>
      </c>
      <c r="E25" s="93">
        <v>84</v>
      </c>
      <c r="F25" s="94" t="s">
        <v>34</v>
      </c>
      <c r="G25" s="95" t="s">
        <v>34</v>
      </c>
      <c r="H25" s="78" t="s">
        <v>34</v>
      </c>
    </row>
    <row r="26" spans="2:8" ht="18" customHeight="1" x14ac:dyDescent="0.25">
      <c r="B26" s="37" t="s">
        <v>6</v>
      </c>
      <c r="C26" s="105" t="s">
        <v>21</v>
      </c>
      <c r="D26" s="38" t="s">
        <v>31</v>
      </c>
      <c r="E26" s="99">
        <v>159</v>
      </c>
      <c r="F26" s="100">
        <v>2</v>
      </c>
      <c r="G26" s="101">
        <v>69</v>
      </c>
      <c r="H26" s="79">
        <v>2450</v>
      </c>
    </row>
    <row r="27" spans="2:8" ht="18" customHeight="1" x14ac:dyDescent="0.25"/>
    <row r="28" spans="2:8" ht="18" customHeight="1" x14ac:dyDescent="0.25"/>
    <row r="29" spans="2:8" ht="18" customHeight="1" x14ac:dyDescent="0.25"/>
    <row r="30" spans="2:8" ht="18" customHeight="1" x14ac:dyDescent="0.25"/>
    <row r="31" spans="2:8" ht="18" customHeight="1" x14ac:dyDescent="0.25"/>
  </sheetData>
  <pageMargins left="0.7" right="0.7" top="0.78740157499999996" bottom="0.78740157499999996" header="0.3" footer="0.3"/>
  <pageSetup paperSize="9" orientation="portrait" r:id="rId1"/>
  <ignoredErrors>
    <ignoredError sqref="C6:C26" numberStoredAsText="1"/>
    <ignoredError sqref="L12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6.28515625" customWidth="1"/>
    <col min="3" max="3" width="5.85546875" customWidth="1"/>
    <col min="4" max="4" width="5.5703125" customWidth="1"/>
    <col min="5" max="5" width="11" bestFit="1" customWidth="1"/>
    <col min="6" max="6" width="9.42578125" bestFit="1" customWidth="1"/>
    <col min="7" max="7" width="11.85546875" bestFit="1" customWidth="1"/>
    <col min="8" max="8" width="12.28515625" bestFit="1" customWidth="1"/>
    <col min="9" max="9" width="3.7109375" customWidth="1"/>
    <col min="10" max="10" width="9.5703125" customWidth="1"/>
    <col min="11" max="11" width="17.42578125" customWidth="1"/>
  </cols>
  <sheetData>
    <row r="1" spans="1:11" ht="45" customHeight="1" x14ac:dyDescent="0.7">
      <c r="B1" s="19" t="s">
        <v>60</v>
      </c>
      <c r="C1" s="19"/>
      <c r="D1" s="19"/>
      <c r="E1" s="19"/>
    </row>
    <row r="2" spans="1:11" x14ac:dyDescent="0.25">
      <c r="B2" s="16" t="s">
        <v>61</v>
      </c>
      <c r="C2" s="16"/>
      <c r="D2" s="16"/>
      <c r="E2" s="16"/>
    </row>
    <row r="5" spans="1:11" s="21" customFormat="1" ht="18" customHeight="1" x14ac:dyDescent="0.25">
      <c r="A5" s="20"/>
      <c r="B5" s="85" t="s">
        <v>14</v>
      </c>
      <c r="C5" s="86" t="s">
        <v>10</v>
      </c>
      <c r="D5" s="86" t="s">
        <v>29</v>
      </c>
      <c r="E5" s="87" t="s">
        <v>33</v>
      </c>
      <c r="F5" s="87" t="s">
        <v>13</v>
      </c>
      <c r="G5" s="87" t="s">
        <v>24</v>
      </c>
      <c r="H5" s="88" t="s">
        <v>25</v>
      </c>
      <c r="J5" s="109" t="s">
        <v>14</v>
      </c>
      <c r="K5" s="110" t="s">
        <v>62</v>
      </c>
    </row>
    <row r="6" spans="1:11" ht="18" customHeight="1" x14ac:dyDescent="0.25">
      <c r="B6" s="26" t="s">
        <v>4</v>
      </c>
      <c r="C6" s="102" t="s">
        <v>16</v>
      </c>
      <c r="D6" s="29" t="s">
        <v>30</v>
      </c>
      <c r="E6" s="89">
        <v>72</v>
      </c>
      <c r="F6" s="90">
        <v>2</v>
      </c>
      <c r="G6" s="91">
        <v>98</v>
      </c>
      <c r="H6" s="92">
        <v>2800</v>
      </c>
      <c r="J6" s="111" t="s">
        <v>4</v>
      </c>
      <c r="K6" s="119">
        <f t="shared" ref="K6:K8" si="0">AVERAGEIF($B$6:$B$26,J6,$H$6:$H$26)</f>
        <v>3130</v>
      </c>
    </row>
    <row r="7" spans="1:11" ht="18" customHeight="1" x14ac:dyDescent="0.25">
      <c r="B7" s="27" t="s">
        <v>4</v>
      </c>
      <c r="C7" s="103" t="s">
        <v>17</v>
      </c>
      <c r="D7" s="30" t="s">
        <v>30</v>
      </c>
      <c r="E7" s="93">
        <v>84</v>
      </c>
      <c r="F7" s="94">
        <v>3</v>
      </c>
      <c r="G7" s="95">
        <v>103</v>
      </c>
      <c r="H7" s="78">
        <v>3000</v>
      </c>
      <c r="J7" s="111" t="s">
        <v>5</v>
      </c>
      <c r="K7" s="119">
        <f t="shared" si="0"/>
        <v>3022.8333333333335</v>
      </c>
    </row>
    <row r="8" spans="1:11" ht="18" customHeight="1" x14ac:dyDescent="0.25">
      <c r="B8" s="28" t="s">
        <v>4</v>
      </c>
      <c r="C8" s="104" t="s">
        <v>18</v>
      </c>
      <c r="D8" s="31" t="s">
        <v>30</v>
      </c>
      <c r="E8" s="96">
        <v>72</v>
      </c>
      <c r="F8" s="97">
        <v>2</v>
      </c>
      <c r="G8" s="98">
        <v>76</v>
      </c>
      <c r="H8" s="76">
        <v>2450</v>
      </c>
      <c r="J8" s="113" t="s">
        <v>6</v>
      </c>
      <c r="K8" s="120">
        <f t="shared" si="0"/>
        <v>2774.1666666666665</v>
      </c>
    </row>
    <row r="9" spans="1:11" ht="18" customHeight="1" x14ac:dyDescent="0.25">
      <c r="B9" s="27" t="s">
        <v>4</v>
      </c>
      <c r="C9" s="103" t="s">
        <v>15</v>
      </c>
      <c r="D9" s="30" t="s">
        <v>30</v>
      </c>
      <c r="E9" s="93">
        <v>84</v>
      </c>
      <c r="F9" s="94">
        <v>3</v>
      </c>
      <c r="G9" s="95">
        <v>110</v>
      </c>
      <c r="H9" s="78">
        <v>3100</v>
      </c>
    </row>
    <row r="10" spans="1:11" ht="18" customHeight="1" x14ac:dyDescent="0.25">
      <c r="B10" s="28" t="s">
        <v>4</v>
      </c>
      <c r="C10" s="104" t="s">
        <v>19</v>
      </c>
      <c r="D10" s="31" t="s">
        <v>32</v>
      </c>
      <c r="E10" s="96">
        <v>72</v>
      </c>
      <c r="F10" s="97">
        <v>4</v>
      </c>
      <c r="G10" s="98">
        <v>131</v>
      </c>
      <c r="H10" s="76">
        <v>4200</v>
      </c>
      <c r="J10" s="109" t="s">
        <v>13</v>
      </c>
      <c r="K10" s="110" t="s">
        <v>62</v>
      </c>
    </row>
    <row r="11" spans="1:11" ht="18" customHeight="1" x14ac:dyDescent="0.25">
      <c r="B11" s="27" t="s">
        <v>4</v>
      </c>
      <c r="C11" s="103" t="s">
        <v>20</v>
      </c>
      <c r="D11" s="30" t="s">
        <v>32</v>
      </c>
      <c r="E11" s="93">
        <v>84</v>
      </c>
      <c r="F11" s="94">
        <v>2</v>
      </c>
      <c r="G11" s="95">
        <v>77</v>
      </c>
      <c r="H11" s="78">
        <v>2360</v>
      </c>
      <c r="J11" s="111">
        <v>2</v>
      </c>
      <c r="K11" s="119">
        <f t="shared" ref="K11:K13" si="1">AVERAGEIF($F$6:$F$26,J11,$H$6:$H$26)</f>
        <v>2553.1999999999998</v>
      </c>
    </row>
    <row r="12" spans="1:11" ht="18" customHeight="1" x14ac:dyDescent="0.25">
      <c r="B12" s="28" t="s">
        <v>4</v>
      </c>
      <c r="C12" s="104" t="s">
        <v>21</v>
      </c>
      <c r="D12" s="31" t="s">
        <v>31</v>
      </c>
      <c r="E12" s="96">
        <v>159</v>
      </c>
      <c r="F12" s="97">
        <v>3</v>
      </c>
      <c r="G12" s="98">
        <v>104</v>
      </c>
      <c r="H12" s="76">
        <v>4000</v>
      </c>
      <c r="J12" s="111">
        <v>3</v>
      </c>
      <c r="K12" s="119">
        <f t="shared" si="1"/>
        <v>3364.2857142857142</v>
      </c>
    </row>
    <row r="13" spans="1:11" ht="18" customHeight="1" x14ac:dyDescent="0.25">
      <c r="B13" s="27" t="s">
        <v>5</v>
      </c>
      <c r="C13" s="103" t="s">
        <v>16</v>
      </c>
      <c r="D13" s="30" t="s">
        <v>30</v>
      </c>
      <c r="E13" s="93">
        <v>72</v>
      </c>
      <c r="F13" s="94">
        <v>2</v>
      </c>
      <c r="G13" s="95">
        <v>93</v>
      </c>
      <c r="H13" s="78">
        <v>2777</v>
      </c>
      <c r="J13" s="113">
        <v>4</v>
      </c>
      <c r="K13" s="120">
        <f t="shared" si="1"/>
        <v>3805</v>
      </c>
    </row>
    <row r="14" spans="1:11" ht="18" customHeight="1" x14ac:dyDescent="0.25">
      <c r="B14" s="28" t="s">
        <v>5</v>
      </c>
      <c r="C14" s="104" t="s">
        <v>17</v>
      </c>
      <c r="D14" s="31" t="s">
        <v>30</v>
      </c>
      <c r="E14" s="96">
        <v>84</v>
      </c>
      <c r="F14" s="97">
        <v>4</v>
      </c>
      <c r="G14" s="98">
        <v>122</v>
      </c>
      <c r="H14" s="76">
        <v>3410</v>
      </c>
    </row>
    <row r="15" spans="1:11" ht="18" customHeight="1" x14ac:dyDescent="0.25">
      <c r="B15" s="27" t="s">
        <v>5</v>
      </c>
      <c r="C15" s="103" t="s">
        <v>18</v>
      </c>
      <c r="D15" s="30" t="s">
        <v>30</v>
      </c>
      <c r="E15" s="93">
        <v>72</v>
      </c>
      <c r="F15" s="94">
        <v>2</v>
      </c>
      <c r="G15" s="95">
        <v>91</v>
      </c>
      <c r="H15" s="78">
        <v>2560</v>
      </c>
    </row>
    <row r="16" spans="1:11" ht="18" customHeight="1" x14ac:dyDescent="0.25">
      <c r="B16" s="28" t="s">
        <v>5</v>
      </c>
      <c r="C16" s="104" t="s">
        <v>15</v>
      </c>
      <c r="D16" s="31" t="s">
        <v>30</v>
      </c>
      <c r="E16" s="96">
        <v>84</v>
      </c>
      <c r="F16" s="97">
        <v>3</v>
      </c>
      <c r="G16" s="98">
        <v>110</v>
      </c>
      <c r="H16" s="76">
        <v>3300</v>
      </c>
    </row>
    <row r="17" spans="2:8" ht="18" customHeight="1" x14ac:dyDescent="0.25">
      <c r="B17" s="27" t="s">
        <v>5</v>
      </c>
      <c r="C17" s="103" t="s">
        <v>19</v>
      </c>
      <c r="D17" s="30" t="s">
        <v>32</v>
      </c>
      <c r="E17" s="93">
        <v>72</v>
      </c>
      <c r="F17" s="94" t="s">
        <v>34</v>
      </c>
      <c r="G17" s="94" t="s">
        <v>34</v>
      </c>
      <c r="H17" s="77" t="s">
        <v>34</v>
      </c>
    </row>
    <row r="18" spans="2:8" ht="18" customHeight="1" x14ac:dyDescent="0.25">
      <c r="B18" s="28" t="s">
        <v>5</v>
      </c>
      <c r="C18" s="104" t="s">
        <v>20</v>
      </c>
      <c r="D18" s="31" t="s">
        <v>32</v>
      </c>
      <c r="E18" s="96">
        <v>84</v>
      </c>
      <c r="F18" s="97">
        <v>2</v>
      </c>
      <c r="G18" s="98">
        <v>72</v>
      </c>
      <c r="H18" s="76">
        <v>2450</v>
      </c>
    </row>
    <row r="19" spans="2:8" ht="18" customHeight="1" x14ac:dyDescent="0.25">
      <c r="B19" s="27" t="s">
        <v>5</v>
      </c>
      <c r="C19" s="103" t="s">
        <v>21</v>
      </c>
      <c r="D19" s="30" t="s">
        <v>31</v>
      </c>
      <c r="E19" s="93">
        <v>159</v>
      </c>
      <c r="F19" s="94">
        <v>3</v>
      </c>
      <c r="G19" s="95">
        <v>85</v>
      </c>
      <c r="H19" s="78">
        <v>3640</v>
      </c>
    </row>
    <row r="20" spans="2:8" ht="18" customHeight="1" x14ac:dyDescent="0.25">
      <c r="B20" s="28" t="s">
        <v>6</v>
      </c>
      <c r="C20" s="104" t="s">
        <v>16</v>
      </c>
      <c r="D20" s="31" t="s">
        <v>30</v>
      </c>
      <c r="E20" s="96">
        <v>72</v>
      </c>
      <c r="F20" s="97">
        <v>2</v>
      </c>
      <c r="G20" s="98">
        <v>79</v>
      </c>
      <c r="H20" s="76">
        <v>2348</v>
      </c>
    </row>
    <row r="21" spans="2:8" ht="18" customHeight="1" x14ac:dyDescent="0.25">
      <c r="B21" s="27" t="s">
        <v>6</v>
      </c>
      <c r="C21" s="103" t="s">
        <v>17</v>
      </c>
      <c r="D21" s="30" t="s">
        <v>30</v>
      </c>
      <c r="E21" s="93">
        <v>84</v>
      </c>
      <c r="F21" s="94">
        <v>2</v>
      </c>
      <c r="G21" s="95">
        <v>87</v>
      </c>
      <c r="H21" s="78">
        <v>2777</v>
      </c>
    </row>
    <row r="22" spans="2:8" ht="18" customHeight="1" x14ac:dyDescent="0.25">
      <c r="B22" s="28" t="s">
        <v>6</v>
      </c>
      <c r="C22" s="104" t="s">
        <v>18</v>
      </c>
      <c r="D22" s="31" t="s">
        <v>30</v>
      </c>
      <c r="E22" s="96">
        <v>72</v>
      </c>
      <c r="F22" s="97">
        <v>3</v>
      </c>
      <c r="G22" s="98">
        <v>74</v>
      </c>
      <c r="H22" s="76">
        <v>3210</v>
      </c>
    </row>
    <row r="23" spans="2:8" ht="18" customHeight="1" x14ac:dyDescent="0.25">
      <c r="B23" s="27" t="s">
        <v>6</v>
      </c>
      <c r="C23" s="103" t="s">
        <v>15</v>
      </c>
      <c r="D23" s="30" t="s">
        <v>30</v>
      </c>
      <c r="E23" s="93">
        <v>84</v>
      </c>
      <c r="F23" s="94">
        <v>2</v>
      </c>
      <c r="G23" s="95">
        <v>69</v>
      </c>
      <c r="H23" s="78">
        <v>2560</v>
      </c>
    </row>
    <row r="24" spans="2:8" ht="18" customHeight="1" x14ac:dyDescent="0.25">
      <c r="B24" s="28" t="s">
        <v>6</v>
      </c>
      <c r="C24" s="104" t="s">
        <v>19</v>
      </c>
      <c r="D24" s="31" t="s">
        <v>32</v>
      </c>
      <c r="E24" s="96">
        <v>72</v>
      </c>
      <c r="F24" s="97">
        <v>3</v>
      </c>
      <c r="G24" s="98">
        <v>110</v>
      </c>
      <c r="H24" s="76">
        <v>3300</v>
      </c>
    </row>
    <row r="25" spans="2:8" ht="18" customHeight="1" x14ac:dyDescent="0.25">
      <c r="B25" s="27" t="s">
        <v>6</v>
      </c>
      <c r="C25" s="103" t="s">
        <v>20</v>
      </c>
      <c r="D25" s="30" t="s">
        <v>32</v>
      </c>
      <c r="E25" s="93">
        <v>84</v>
      </c>
      <c r="F25" s="94" t="s">
        <v>34</v>
      </c>
      <c r="G25" s="95" t="s">
        <v>34</v>
      </c>
      <c r="H25" s="78" t="s">
        <v>34</v>
      </c>
    </row>
    <row r="26" spans="2:8" ht="18" customHeight="1" x14ac:dyDescent="0.25">
      <c r="B26" s="37" t="s">
        <v>6</v>
      </c>
      <c r="C26" s="105" t="s">
        <v>21</v>
      </c>
      <c r="D26" s="38" t="s">
        <v>31</v>
      </c>
      <c r="E26" s="99">
        <v>159</v>
      </c>
      <c r="F26" s="100">
        <v>2</v>
      </c>
      <c r="G26" s="101">
        <v>69</v>
      </c>
      <c r="H26" s="79">
        <v>2450</v>
      </c>
    </row>
    <row r="27" spans="2:8" ht="18" customHeight="1" x14ac:dyDescent="0.25"/>
    <row r="28" spans="2:8" ht="18" customHeight="1" x14ac:dyDescent="0.25"/>
    <row r="29" spans="2:8" ht="18" customHeight="1" x14ac:dyDescent="0.25"/>
    <row r="30" spans="2:8" ht="18" customHeight="1" x14ac:dyDescent="0.25"/>
    <row r="31" spans="2:8" ht="18" customHeight="1" x14ac:dyDescent="0.25"/>
  </sheetData>
  <pageMargins left="0.7" right="0.7" top="0.78740157499999996" bottom="0.78740157499999996" header="0.3" footer="0.3"/>
  <pageSetup paperSize="9" orientation="portrait" r:id="rId1"/>
  <ignoredErrors>
    <ignoredError sqref="C6:C26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6.28515625" customWidth="1"/>
    <col min="3" max="3" width="5.85546875" customWidth="1"/>
    <col min="4" max="4" width="5.5703125" customWidth="1"/>
    <col min="5" max="5" width="11" bestFit="1" customWidth="1"/>
    <col min="6" max="6" width="9.42578125" bestFit="1" customWidth="1"/>
    <col min="7" max="7" width="11.85546875" bestFit="1" customWidth="1"/>
    <col min="8" max="8" width="12.28515625" bestFit="1" customWidth="1"/>
    <col min="9" max="9" width="3.7109375" customWidth="1"/>
    <col min="10" max="10" width="8" customWidth="1"/>
    <col min="11" max="11" width="9.5703125" bestFit="1" customWidth="1"/>
    <col min="12" max="12" width="15.140625" bestFit="1" customWidth="1"/>
  </cols>
  <sheetData>
    <row r="1" spans="1:12" ht="45" customHeight="1" x14ac:dyDescent="0.7">
      <c r="B1" s="19" t="s">
        <v>59</v>
      </c>
      <c r="C1" s="19"/>
      <c r="D1" s="19"/>
      <c r="E1" s="19"/>
    </row>
    <row r="2" spans="1:12" x14ac:dyDescent="0.25">
      <c r="B2" s="16" t="s">
        <v>76</v>
      </c>
      <c r="C2" s="16"/>
      <c r="D2" s="16"/>
      <c r="E2" s="16"/>
    </row>
    <row r="5" spans="1:12" s="21" customFormat="1" ht="18" customHeight="1" x14ac:dyDescent="0.25">
      <c r="A5" s="20"/>
      <c r="B5" s="85" t="s">
        <v>14</v>
      </c>
      <c r="C5" s="86" t="s">
        <v>10</v>
      </c>
      <c r="D5" s="86" t="s">
        <v>29</v>
      </c>
      <c r="E5" s="87" t="s">
        <v>33</v>
      </c>
      <c r="F5" s="87" t="s">
        <v>13</v>
      </c>
      <c r="G5" s="87" t="s">
        <v>24</v>
      </c>
      <c r="H5" s="88" t="s">
        <v>25</v>
      </c>
      <c r="J5" s="109" t="s">
        <v>14</v>
      </c>
      <c r="K5" s="108" t="s">
        <v>53</v>
      </c>
      <c r="L5" s="110" t="s">
        <v>55</v>
      </c>
    </row>
    <row r="6" spans="1:12" ht="18" customHeight="1" x14ac:dyDescent="0.25">
      <c r="B6" s="26" t="s">
        <v>4</v>
      </c>
      <c r="C6" s="102" t="s">
        <v>16</v>
      </c>
      <c r="D6" s="29" t="s">
        <v>30</v>
      </c>
      <c r="E6" s="89">
        <v>72</v>
      </c>
      <c r="F6" s="90">
        <v>2</v>
      </c>
      <c r="G6" s="91">
        <v>98</v>
      </c>
      <c r="H6" s="92">
        <v>2800</v>
      </c>
      <c r="J6" s="111" t="s">
        <v>6</v>
      </c>
      <c r="K6" s="121">
        <v>70</v>
      </c>
      <c r="L6" s="119">
        <f>AVERAGEIFS(H6:H26,B6:B26,J6,E6:E26,"&gt;"&amp;K6,E6:E26,"&lt;"&amp;K7)</f>
        <v>2952.6666666666665</v>
      </c>
    </row>
    <row r="7" spans="1:12" ht="18" customHeight="1" x14ac:dyDescent="0.25">
      <c r="B7" s="27" t="s">
        <v>4</v>
      </c>
      <c r="C7" s="103" t="s">
        <v>17</v>
      </c>
      <c r="D7" s="30" t="s">
        <v>30</v>
      </c>
      <c r="E7" s="93">
        <v>84</v>
      </c>
      <c r="F7" s="94">
        <v>3</v>
      </c>
      <c r="G7" s="95">
        <v>103</v>
      </c>
      <c r="H7" s="78">
        <v>3000</v>
      </c>
      <c r="J7" s="111" t="s">
        <v>6</v>
      </c>
      <c r="K7" s="121">
        <v>80</v>
      </c>
      <c r="L7" s="119">
        <f>AVERAGEIFS(H6:H26,B6:B26,J7,E6:E26,"&gt;"&amp;K7,E6:E26,"&lt;"&amp;K8)</f>
        <v>2668.5</v>
      </c>
    </row>
    <row r="8" spans="1:12" ht="18" customHeight="1" x14ac:dyDescent="0.25">
      <c r="B8" s="28" t="s">
        <v>4</v>
      </c>
      <c r="C8" s="104" t="s">
        <v>18</v>
      </c>
      <c r="D8" s="31" t="s">
        <v>30</v>
      </c>
      <c r="E8" s="96">
        <v>72</v>
      </c>
      <c r="F8" s="97">
        <v>2</v>
      </c>
      <c r="G8" s="98">
        <v>76</v>
      </c>
      <c r="H8" s="76">
        <v>2450</v>
      </c>
      <c r="J8" s="113" t="s">
        <v>6</v>
      </c>
      <c r="K8" s="122">
        <v>150</v>
      </c>
      <c r="L8" s="120">
        <f>AVERAGEIFS(H6:H26,B6:B26,J8,E6:E26,"&gt;"&amp;K8)</f>
        <v>2450</v>
      </c>
    </row>
    <row r="9" spans="1:12" ht="18" customHeight="1" x14ac:dyDescent="0.25">
      <c r="B9" s="27" t="s">
        <v>4</v>
      </c>
      <c r="C9" s="103" t="s">
        <v>15</v>
      </c>
      <c r="D9" s="30" t="s">
        <v>30</v>
      </c>
      <c r="E9" s="93">
        <v>84</v>
      </c>
      <c r="F9" s="94">
        <v>3</v>
      </c>
      <c r="G9" s="95">
        <v>110</v>
      </c>
      <c r="H9" s="78">
        <v>3100</v>
      </c>
    </row>
    <row r="10" spans="1:12" ht="18" customHeight="1" x14ac:dyDescent="0.25">
      <c r="B10" s="28" t="s">
        <v>4</v>
      </c>
      <c r="C10" s="104" t="s">
        <v>19</v>
      </c>
      <c r="D10" s="31" t="s">
        <v>32</v>
      </c>
      <c r="E10" s="96">
        <v>72</v>
      </c>
      <c r="F10" s="97">
        <v>4</v>
      </c>
      <c r="G10" s="98">
        <v>131</v>
      </c>
      <c r="H10" s="76">
        <v>4200</v>
      </c>
    </row>
    <row r="11" spans="1:12" ht="18" customHeight="1" x14ac:dyDescent="0.25">
      <c r="B11" s="27" t="s">
        <v>4</v>
      </c>
      <c r="C11" s="103" t="s">
        <v>20</v>
      </c>
      <c r="D11" s="30" t="s">
        <v>32</v>
      </c>
      <c r="E11" s="93">
        <v>84</v>
      </c>
      <c r="F11" s="94">
        <v>2</v>
      </c>
      <c r="G11" s="95">
        <v>77</v>
      </c>
      <c r="H11" s="78">
        <v>2360</v>
      </c>
    </row>
    <row r="12" spans="1:12" ht="18" customHeight="1" x14ac:dyDescent="0.25">
      <c r="B12" s="28" t="s">
        <v>4</v>
      </c>
      <c r="C12" s="104" t="s">
        <v>21</v>
      </c>
      <c r="D12" s="31" t="s">
        <v>31</v>
      </c>
      <c r="E12" s="96">
        <v>159</v>
      </c>
      <c r="F12" s="97">
        <v>3</v>
      </c>
      <c r="G12" s="98">
        <v>104</v>
      </c>
      <c r="H12" s="76">
        <v>4000</v>
      </c>
    </row>
    <row r="13" spans="1:12" ht="18" customHeight="1" x14ac:dyDescent="0.25">
      <c r="B13" s="27" t="s">
        <v>5</v>
      </c>
      <c r="C13" s="103" t="s">
        <v>16</v>
      </c>
      <c r="D13" s="30" t="s">
        <v>30</v>
      </c>
      <c r="E13" s="93">
        <v>72</v>
      </c>
      <c r="F13" s="94">
        <v>2</v>
      </c>
      <c r="G13" s="95">
        <v>93</v>
      </c>
      <c r="H13" s="78">
        <v>2777</v>
      </c>
    </row>
    <row r="14" spans="1:12" ht="18" customHeight="1" x14ac:dyDescent="0.25">
      <c r="B14" s="28" t="s">
        <v>5</v>
      </c>
      <c r="C14" s="104" t="s">
        <v>17</v>
      </c>
      <c r="D14" s="31" t="s">
        <v>30</v>
      </c>
      <c r="E14" s="96">
        <v>84</v>
      </c>
      <c r="F14" s="97">
        <v>4</v>
      </c>
      <c r="G14" s="98">
        <v>122</v>
      </c>
      <c r="H14" s="76">
        <v>3410</v>
      </c>
    </row>
    <row r="15" spans="1:12" ht="18" customHeight="1" x14ac:dyDescent="0.25">
      <c r="B15" s="27" t="s">
        <v>5</v>
      </c>
      <c r="C15" s="103" t="s">
        <v>18</v>
      </c>
      <c r="D15" s="30" t="s">
        <v>30</v>
      </c>
      <c r="E15" s="93">
        <v>72</v>
      </c>
      <c r="F15" s="94">
        <v>2</v>
      </c>
      <c r="G15" s="95">
        <v>91</v>
      </c>
      <c r="H15" s="78">
        <v>2560</v>
      </c>
    </row>
    <row r="16" spans="1:12" ht="18" customHeight="1" x14ac:dyDescent="0.25">
      <c r="B16" s="28" t="s">
        <v>5</v>
      </c>
      <c r="C16" s="104" t="s">
        <v>15</v>
      </c>
      <c r="D16" s="31" t="s">
        <v>30</v>
      </c>
      <c r="E16" s="96">
        <v>84</v>
      </c>
      <c r="F16" s="97">
        <v>3</v>
      </c>
      <c r="G16" s="98">
        <v>110</v>
      </c>
      <c r="H16" s="76">
        <v>3300</v>
      </c>
    </row>
    <row r="17" spans="2:8" ht="18" customHeight="1" x14ac:dyDescent="0.25">
      <c r="B17" s="27" t="s">
        <v>5</v>
      </c>
      <c r="C17" s="103" t="s">
        <v>19</v>
      </c>
      <c r="D17" s="30" t="s">
        <v>32</v>
      </c>
      <c r="E17" s="93">
        <v>72</v>
      </c>
      <c r="F17" s="94" t="s">
        <v>34</v>
      </c>
      <c r="G17" s="94" t="s">
        <v>34</v>
      </c>
      <c r="H17" s="77" t="s">
        <v>34</v>
      </c>
    </row>
    <row r="18" spans="2:8" ht="18" customHeight="1" x14ac:dyDescent="0.25">
      <c r="B18" s="28" t="s">
        <v>5</v>
      </c>
      <c r="C18" s="104" t="s">
        <v>20</v>
      </c>
      <c r="D18" s="31" t="s">
        <v>32</v>
      </c>
      <c r="E18" s="96">
        <v>84</v>
      </c>
      <c r="F18" s="97">
        <v>2</v>
      </c>
      <c r="G18" s="98">
        <v>72</v>
      </c>
      <c r="H18" s="76">
        <v>2450</v>
      </c>
    </row>
    <row r="19" spans="2:8" ht="18" customHeight="1" x14ac:dyDescent="0.25">
      <c r="B19" s="27" t="s">
        <v>5</v>
      </c>
      <c r="C19" s="103" t="s">
        <v>21</v>
      </c>
      <c r="D19" s="30" t="s">
        <v>31</v>
      </c>
      <c r="E19" s="93">
        <v>159</v>
      </c>
      <c r="F19" s="94">
        <v>3</v>
      </c>
      <c r="G19" s="95">
        <v>85</v>
      </c>
      <c r="H19" s="78">
        <v>3640</v>
      </c>
    </row>
    <row r="20" spans="2:8" ht="18" customHeight="1" x14ac:dyDescent="0.25">
      <c r="B20" s="28" t="s">
        <v>6</v>
      </c>
      <c r="C20" s="104" t="s">
        <v>16</v>
      </c>
      <c r="D20" s="31" t="s">
        <v>30</v>
      </c>
      <c r="E20" s="96">
        <v>72</v>
      </c>
      <c r="F20" s="97">
        <v>2</v>
      </c>
      <c r="G20" s="98">
        <v>79</v>
      </c>
      <c r="H20" s="76">
        <v>2348</v>
      </c>
    </row>
    <row r="21" spans="2:8" ht="18" customHeight="1" x14ac:dyDescent="0.25">
      <c r="B21" s="27" t="s">
        <v>6</v>
      </c>
      <c r="C21" s="103" t="s">
        <v>17</v>
      </c>
      <c r="D21" s="30" t="s">
        <v>30</v>
      </c>
      <c r="E21" s="93">
        <v>84</v>
      </c>
      <c r="F21" s="94">
        <v>2</v>
      </c>
      <c r="G21" s="95">
        <v>87</v>
      </c>
      <c r="H21" s="78">
        <v>2777</v>
      </c>
    </row>
    <row r="22" spans="2:8" ht="18" customHeight="1" x14ac:dyDescent="0.25">
      <c r="B22" s="28" t="s">
        <v>6</v>
      </c>
      <c r="C22" s="104" t="s">
        <v>18</v>
      </c>
      <c r="D22" s="31" t="s">
        <v>30</v>
      </c>
      <c r="E22" s="96">
        <v>72</v>
      </c>
      <c r="F22" s="97">
        <v>3</v>
      </c>
      <c r="G22" s="98">
        <v>74</v>
      </c>
      <c r="H22" s="76">
        <v>3210</v>
      </c>
    </row>
    <row r="23" spans="2:8" ht="18" customHeight="1" x14ac:dyDescent="0.25">
      <c r="B23" s="27" t="s">
        <v>6</v>
      </c>
      <c r="C23" s="103" t="s">
        <v>15</v>
      </c>
      <c r="D23" s="30" t="s">
        <v>30</v>
      </c>
      <c r="E23" s="93">
        <v>84</v>
      </c>
      <c r="F23" s="94">
        <v>2</v>
      </c>
      <c r="G23" s="95">
        <v>69</v>
      </c>
      <c r="H23" s="78">
        <v>2560</v>
      </c>
    </row>
    <row r="24" spans="2:8" ht="18" customHeight="1" x14ac:dyDescent="0.25">
      <c r="B24" s="28" t="s">
        <v>6</v>
      </c>
      <c r="C24" s="104" t="s">
        <v>19</v>
      </c>
      <c r="D24" s="31" t="s">
        <v>32</v>
      </c>
      <c r="E24" s="96">
        <v>72</v>
      </c>
      <c r="F24" s="97">
        <v>3</v>
      </c>
      <c r="G24" s="98">
        <v>110</v>
      </c>
      <c r="H24" s="76">
        <v>3300</v>
      </c>
    </row>
    <row r="25" spans="2:8" ht="18" customHeight="1" x14ac:dyDescent="0.25">
      <c r="B25" s="27" t="s">
        <v>6</v>
      </c>
      <c r="C25" s="103" t="s">
        <v>20</v>
      </c>
      <c r="D25" s="30" t="s">
        <v>32</v>
      </c>
      <c r="E25" s="93">
        <v>84</v>
      </c>
      <c r="F25" s="94" t="s">
        <v>34</v>
      </c>
      <c r="G25" s="95" t="s">
        <v>34</v>
      </c>
      <c r="H25" s="78" t="s">
        <v>34</v>
      </c>
    </row>
    <row r="26" spans="2:8" ht="18" customHeight="1" x14ac:dyDescent="0.25">
      <c r="B26" s="37" t="s">
        <v>6</v>
      </c>
      <c r="C26" s="105" t="s">
        <v>21</v>
      </c>
      <c r="D26" s="38" t="s">
        <v>31</v>
      </c>
      <c r="E26" s="99">
        <v>159</v>
      </c>
      <c r="F26" s="100">
        <v>2</v>
      </c>
      <c r="G26" s="101">
        <v>69</v>
      </c>
      <c r="H26" s="79">
        <v>2450</v>
      </c>
    </row>
    <row r="27" spans="2:8" ht="18" customHeight="1" x14ac:dyDescent="0.25"/>
    <row r="28" spans="2:8" ht="18" customHeight="1" x14ac:dyDescent="0.25"/>
    <row r="29" spans="2:8" ht="18" customHeight="1" x14ac:dyDescent="0.25"/>
    <row r="30" spans="2:8" ht="18" customHeight="1" x14ac:dyDescent="0.25"/>
    <row r="31" spans="2:8" ht="18" customHeight="1" x14ac:dyDescent="0.25"/>
  </sheetData>
  <pageMargins left="0.7" right="0.7" top="0.78740157499999996" bottom="0.78740157499999996" header="0.3" footer="0.3"/>
  <pageSetup paperSize="9" orientation="portrait" r:id="rId1"/>
  <ignoredErrors>
    <ignoredError sqref="C6:C26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6.5703125" customWidth="1"/>
    <col min="3" max="3" width="6" customWidth="1"/>
    <col min="4" max="4" width="11" bestFit="1" customWidth="1"/>
    <col min="5" max="5" width="9.42578125" bestFit="1" customWidth="1"/>
    <col min="6" max="6" width="11.85546875" bestFit="1" customWidth="1"/>
    <col min="7" max="7" width="12.28515625" bestFit="1" customWidth="1"/>
    <col min="8" max="8" width="17.28515625" customWidth="1"/>
  </cols>
  <sheetData>
    <row r="1" spans="1:10" ht="45" customHeight="1" x14ac:dyDescent="0.7">
      <c r="B1" s="19" t="s">
        <v>64</v>
      </c>
    </row>
    <row r="2" spans="1:10" x14ac:dyDescent="0.25">
      <c r="B2" s="16" t="s">
        <v>65</v>
      </c>
    </row>
    <row r="4" spans="1:10" x14ac:dyDescent="0.25">
      <c r="B4" s="81" t="s">
        <v>45</v>
      </c>
    </row>
    <row r="5" spans="1:10" s="21" customFormat="1" ht="18" customHeight="1" x14ac:dyDescent="0.25">
      <c r="A5" s="20"/>
      <c r="B5" s="80" t="s">
        <v>10</v>
      </c>
      <c r="C5" s="52" t="s">
        <v>29</v>
      </c>
      <c r="D5" s="53" t="s">
        <v>33</v>
      </c>
      <c r="E5" s="53" t="s">
        <v>13</v>
      </c>
      <c r="F5" s="53" t="s">
        <v>24</v>
      </c>
      <c r="G5" s="53" t="s">
        <v>25</v>
      </c>
      <c r="H5" s="126" t="s">
        <v>66</v>
      </c>
    </row>
    <row r="6" spans="1:10" ht="18" customHeight="1" x14ac:dyDescent="0.25">
      <c r="B6" s="31" t="s">
        <v>16</v>
      </c>
      <c r="C6" s="50" t="s">
        <v>30</v>
      </c>
      <c r="D6" s="51">
        <v>72</v>
      </c>
      <c r="E6" s="25">
        <v>2</v>
      </c>
      <c r="F6" s="34">
        <v>90</v>
      </c>
      <c r="G6" s="46">
        <v>2777</v>
      </c>
      <c r="H6" s="127">
        <v>41061</v>
      </c>
    </row>
    <row r="7" spans="1:10" ht="18" customHeight="1" x14ac:dyDescent="0.25">
      <c r="B7" s="30" t="s">
        <v>17</v>
      </c>
      <c r="C7" s="48" t="s">
        <v>30</v>
      </c>
      <c r="D7" s="49">
        <v>84</v>
      </c>
      <c r="E7" s="24">
        <v>4</v>
      </c>
      <c r="F7" s="33">
        <v>117</v>
      </c>
      <c r="G7" s="45">
        <v>3410</v>
      </c>
      <c r="H7" s="128">
        <v>41061</v>
      </c>
    </row>
    <row r="8" spans="1:10" ht="18" customHeight="1" x14ac:dyDescent="0.25">
      <c r="B8" s="31" t="s">
        <v>18</v>
      </c>
      <c r="C8" s="50" t="s">
        <v>30</v>
      </c>
      <c r="D8" s="51">
        <v>72</v>
      </c>
      <c r="E8" s="25">
        <v>2</v>
      </c>
      <c r="F8" s="34">
        <v>105</v>
      </c>
      <c r="G8" s="46">
        <v>2560</v>
      </c>
      <c r="H8" s="127">
        <v>40756</v>
      </c>
      <c r="I8" s="83"/>
      <c r="J8" s="83"/>
    </row>
    <row r="9" spans="1:10" ht="18" customHeight="1" x14ac:dyDescent="0.25">
      <c r="B9" s="30" t="s">
        <v>15</v>
      </c>
      <c r="C9" s="48" t="s">
        <v>30</v>
      </c>
      <c r="D9" s="49">
        <v>84</v>
      </c>
      <c r="E9" s="24">
        <v>3</v>
      </c>
      <c r="F9" s="33">
        <v>110</v>
      </c>
      <c r="G9" s="45">
        <v>3300</v>
      </c>
      <c r="H9" s="128">
        <v>40756</v>
      </c>
      <c r="I9" s="83"/>
      <c r="J9" s="83"/>
    </row>
    <row r="10" spans="1:10" ht="18" customHeight="1" x14ac:dyDescent="0.25">
      <c r="B10" s="31" t="s">
        <v>19</v>
      </c>
      <c r="C10" s="50" t="s">
        <v>32</v>
      </c>
      <c r="D10" s="51">
        <v>72</v>
      </c>
      <c r="E10" s="25" t="s">
        <v>34</v>
      </c>
      <c r="F10" s="34" t="s">
        <v>34</v>
      </c>
      <c r="G10" s="46" t="s">
        <v>34</v>
      </c>
      <c r="H10" s="127">
        <v>41365</v>
      </c>
      <c r="I10" s="83"/>
      <c r="J10" s="83"/>
    </row>
    <row r="11" spans="1:10" ht="18" customHeight="1" x14ac:dyDescent="0.25">
      <c r="B11" s="30" t="s">
        <v>20</v>
      </c>
      <c r="C11" s="48" t="s">
        <v>32</v>
      </c>
      <c r="D11" s="49">
        <v>84</v>
      </c>
      <c r="E11" s="24">
        <v>2</v>
      </c>
      <c r="F11" s="33">
        <v>69</v>
      </c>
      <c r="G11" s="45">
        <v>2450</v>
      </c>
      <c r="H11" s="128"/>
      <c r="I11" s="83"/>
      <c r="J11" s="83"/>
    </row>
    <row r="12" spans="1:10" ht="18" customHeight="1" x14ac:dyDescent="0.25">
      <c r="B12" s="31" t="s">
        <v>21</v>
      </c>
      <c r="C12" s="50" t="s">
        <v>31</v>
      </c>
      <c r="D12" s="51">
        <v>72</v>
      </c>
      <c r="E12" s="25">
        <v>3</v>
      </c>
      <c r="F12" s="34">
        <v>75</v>
      </c>
      <c r="G12" s="46">
        <v>3640</v>
      </c>
      <c r="H12" s="127">
        <v>41275</v>
      </c>
      <c r="I12" s="83"/>
      <c r="J12" s="83"/>
    </row>
    <row r="13" spans="1:10" ht="18" customHeight="1" x14ac:dyDescent="0.25">
      <c r="B13" s="30" t="s">
        <v>22</v>
      </c>
      <c r="C13" s="48" t="s">
        <v>31</v>
      </c>
      <c r="D13" s="49">
        <v>84</v>
      </c>
      <c r="E13" s="24" t="s">
        <v>34</v>
      </c>
      <c r="F13" s="24" t="s">
        <v>34</v>
      </c>
      <c r="G13" s="24" t="s">
        <v>34</v>
      </c>
      <c r="H13" s="128">
        <v>41365</v>
      </c>
      <c r="I13" s="83"/>
      <c r="J13" s="83"/>
    </row>
    <row r="14" spans="1:10" ht="18" customHeight="1" x14ac:dyDescent="0.25">
      <c r="B14" s="38" t="s">
        <v>23</v>
      </c>
      <c r="C14" s="55" t="s">
        <v>31</v>
      </c>
      <c r="D14" s="56">
        <v>159</v>
      </c>
      <c r="E14" s="39">
        <v>3</v>
      </c>
      <c r="F14" s="40">
        <v>90</v>
      </c>
      <c r="G14" s="47">
        <v>4090</v>
      </c>
      <c r="H14" s="129"/>
      <c r="I14" s="83"/>
      <c r="J14" s="83"/>
    </row>
    <row r="15" spans="1:10" ht="18" customHeight="1" x14ac:dyDescent="0.25">
      <c r="F15" s="123"/>
      <c r="G15" s="124" t="s">
        <v>63</v>
      </c>
      <c r="H15" s="125">
        <f>COUNTBLANK(H6:H14)</f>
        <v>2</v>
      </c>
      <c r="I15" s="83"/>
      <c r="J15" s="83"/>
    </row>
  </sheetData>
  <pageMargins left="0.7" right="0.7" top="0.78740157499999996" bottom="0.78740157499999996" header="0.3" footer="0.3"/>
  <pageSetup paperSize="9" orientation="portrait" r:id="rId1"/>
  <ignoredErrors>
    <ignoredError sqref="B6:B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Statistik Haus A &amp; B</vt:lpstr>
      <vt:lpstr>Analyse Haus B</vt:lpstr>
      <vt:lpstr>Analyse Haus D-F</vt:lpstr>
      <vt:lpstr>Analyse Haus D</vt:lpstr>
      <vt:lpstr>Durchschnittswerte 1</vt:lpstr>
      <vt:lpstr>Durchschnittswerte 2</vt:lpstr>
      <vt:lpstr>Status Heizung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10</dc:subject>
  <dc:creator>Dieter Schiecke</dc:creator>
  <dc:description>www.office2013-blog.de_x000d_
www.anwendertage.de</dc:description>
  <cp:lastModifiedBy>  </cp:lastModifiedBy>
  <cp:revision>42</cp:revision>
  <dcterms:created xsi:type="dcterms:W3CDTF">2013-01-04T11:19:10Z</dcterms:created>
  <dcterms:modified xsi:type="dcterms:W3CDTF">2013-11-11T09:17:02Z</dcterms:modified>
  <cp:category>Excel-Lösungsdatei</cp:category>
</cp:coreProperties>
</file>