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Autor_Nacharbeit\Kap06\"/>
    </mc:Choice>
  </mc:AlternateContent>
  <bookViews>
    <workbookView xWindow="120" yWindow="135" windowWidth="20730" windowHeight="11760" tabRatio="829"/>
  </bookViews>
  <sheets>
    <sheet name="Praxis" sheetId="28" r:id="rId1"/>
    <sheet name="ARBEITSTAG" sheetId="1" r:id="rId2"/>
    <sheet name="ARBEITSTAG.INTL" sheetId="29" r:id="rId3"/>
    <sheet name="BRTEILJAHRE" sheetId="2" r:id="rId4"/>
    <sheet name="DATEDIF" sheetId="3" r:id="rId5"/>
    <sheet name="DATUM" sheetId="4" r:id="rId6"/>
    <sheet name="DATWERT" sheetId="5" r:id="rId7"/>
    <sheet name="EDATUM" sheetId="6" r:id="rId8"/>
    <sheet name="HEUTE" sheetId="7" r:id="rId9"/>
    <sheet name="ISOKALENDERWOCHE" sheetId="31" r:id="rId10"/>
    <sheet name="JAHR" sheetId="8" r:id="rId11"/>
    <sheet name="JETZT" sheetId="9" r:id="rId12"/>
    <sheet name="KALENDERWOCHE" sheetId="27" r:id="rId13"/>
    <sheet name="MINUTE" sheetId="10" r:id="rId14"/>
    <sheet name="MONAT" sheetId="12" r:id="rId15"/>
    <sheet name="MONATSENDE" sheetId="13" r:id="rId16"/>
    <sheet name="NETTOARBEITSTAGE" sheetId="14" r:id="rId17"/>
    <sheet name="NETTOARBEITSTAGE.INTL" sheetId="30" r:id="rId18"/>
    <sheet name="SEKUNDE" sheetId="16" r:id="rId19"/>
    <sheet name="STUNDE" sheetId="17" r:id="rId20"/>
    <sheet name="TAG" sheetId="18" r:id="rId21"/>
    <sheet name="TAGE" sheetId="32" r:id="rId22"/>
    <sheet name="TAGE360" sheetId="19" r:id="rId23"/>
    <sheet name="WOCHENTAG" sheetId="20" r:id="rId24"/>
    <sheet name="ZEIT" sheetId="21" r:id="rId25"/>
    <sheet name="ZEITWERT" sheetId="22" r:id="rId26"/>
  </sheets>
  <calcPr calcId="152511"/>
</workbook>
</file>

<file path=xl/calcChain.xml><?xml version="1.0" encoding="utf-8"?>
<calcChain xmlns="http://schemas.openxmlformats.org/spreadsheetml/2006/main">
  <c r="B29" i="27" l="1"/>
  <c r="B24" i="31"/>
  <c r="B6" i="20" l="1"/>
  <c r="B7" i="20"/>
  <c r="B8" i="20"/>
  <c r="B9" i="20"/>
  <c r="B10" i="20"/>
  <c r="B11" i="20"/>
  <c r="B12" i="20"/>
  <c r="B13" i="20"/>
  <c r="D13" i="20" s="1"/>
  <c r="B14" i="20"/>
  <c r="B5" i="20"/>
  <c r="A4" i="20"/>
  <c r="D8" i="20"/>
  <c r="D9" i="20"/>
  <c r="D10" i="20"/>
  <c r="D11" i="20"/>
  <c r="D12" i="20"/>
  <c r="D14" i="20"/>
  <c r="E12" i="32"/>
  <c r="D12" i="32"/>
  <c r="E11" i="32"/>
  <c r="D11" i="32"/>
  <c r="B10" i="32"/>
  <c r="C10" i="32"/>
  <c r="E10" i="32"/>
  <c r="C9" i="32"/>
  <c r="B9" i="32"/>
  <c r="E9" i="32"/>
  <c r="D9" i="32"/>
  <c r="E5" i="32"/>
  <c r="E6" i="32"/>
  <c r="E7" i="32"/>
  <c r="E8" i="32"/>
  <c r="E4" i="32"/>
  <c r="F18" i="30"/>
  <c r="F15" i="30"/>
  <c r="C16" i="30"/>
  <c r="B16" i="30"/>
  <c r="E18" i="14"/>
  <c r="E15" i="14"/>
  <c r="C16" i="14"/>
  <c r="F17" i="29"/>
  <c r="F14" i="29"/>
  <c r="B15" i="29"/>
  <c r="E17" i="1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D23" i="27"/>
  <c r="D19" i="27"/>
  <c r="D15" i="27"/>
  <c r="D11" i="27"/>
  <c r="E7" i="27"/>
  <c r="D7" i="27"/>
  <c r="D5" i="27"/>
  <c r="E7" i="19"/>
  <c r="E8" i="19"/>
  <c r="D8" i="32"/>
  <c r="D5" i="32"/>
  <c r="D6" i="32"/>
  <c r="D7" i="32"/>
  <c r="D4" i="32"/>
  <c r="A1" i="32"/>
  <c r="D5" i="31"/>
  <c r="D6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4" i="31"/>
  <c r="C5" i="31"/>
  <c r="C6" i="31"/>
  <c r="C7" i="31"/>
  <c r="C8" i="31"/>
  <c r="C9" i="31"/>
  <c r="C10" i="31"/>
  <c r="C11" i="31"/>
  <c r="C12" i="31"/>
  <c r="C13" i="31"/>
  <c r="C14" i="31"/>
  <c r="C15" i="31"/>
  <c r="C16" i="31"/>
  <c r="C17" i="31"/>
  <c r="C18" i="31"/>
  <c r="C4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A1" i="31"/>
  <c r="D10" i="32" l="1"/>
  <c r="F17" i="30"/>
  <c r="F8" i="30"/>
  <c r="F7" i="30"/>
  <c r="F5" i="30"/>
  <c r="F4" i="30"/>
  <c r="F16" i="30"/>
  <c r="A1" i="30"/>
  <c r="F16" i="29"/>
  <c r="F8" i="29"/>
  <c r="F5" i="29"/>
  <c r="F7" i="29"/>
  <c r="F4" i="29"/>
  <c r="F15" i="29"/>
  <c r="A1" i="29"/>
  <c r="D4" i="28"/>
  <c r="B4" i="28"/>
  <c r="C63" i="28"/>
  <c r="C64" i="28"/>
  <c r="C65" i="28"/>
  <c r="C66" i="28"/>
  <c r="C67" i="28"/>
  <c r="C62" i="28"/>
  <c r="D53" i="28"/>
  <c r="D54" i="28"/>
  <c r="D55" i="28"/>
  <c r="D56" i="28"/>
  <c r="D52" i="28"/>
  <c r="C53" i="28"/>
  <c r="C54" i="28"/>
  <c r="C55" i="28"/>
  <c r="C56" i="28"/>
  <c r="C52" i="28"/>
  <c r="B18" i="20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D9" i="6"/>
  <c r="E9" i="6"/>
  <c r="E5" i="14"/>
  <c r="C13" i="4"/>
  <c r="C14" i="4" s="1"/>
  <c r="E5" i="1"/>
  <c r="C46" i="28"/>
  <c r="C43" i="28"/>
  <c r="D37" i="28"/>
  <c r="C37" i="28"/>
  <c r="E28" i="28"/>
  <c r="C28" i="28"/>
  <c r="P16" i="28"/>
  <c r="P17" i="28"/>
  <c r="P15" i="28"/>
  <c r="L15" i="28"/>
  <c r="L16" i="28"/>
  <c r="L17" i="28"/>
  <c r="H16" i="28"/>
  <c r="H17" i="28"/>
  <c r="H15" i="28"/>
  <c r="D16" i="28"/>
  <c r="D17" i="28"/>
  <c r="D15" i="28"/>
  <c r="B9" i="28"/>
  <c r="E4" i="1"/>
  <c r="E17" i="14"/>
  <c r="E8" i="14"/>
  <c r="E7" i="14"/>
  <c r="E4" i="14"/>
  <c r="D6" i="13"/>
  <c r="D4" i="13"/>
  <c r="B8" i="10"/>
  <c r="D22" i="27"/>
  <c r="D21" i="27"/>
  <c r="D20" i="27"/>
  <c r="D18" i="27"/>
  <c r="D17" i="27"/>
  <c r="D16" i="27"/>
  <c r="D14" i="27"/>
  <c r="D13" i="27"/>
  <c r="D12" i="27"/>
  <c r="D10" i="27"/>
  <c r="D9" i="27"/>
  <c r="D8" i="27"/>
  <c r="D6" i="27"/>
  <c r="D4" i="27"/>
  <c r="D8" i="6"/>
  <c r="D7" i="6"/>
  <c r="D6" i="6"/>
  <c r="D5" i="6"/>
  <c r="D4" i="6"/>
  <c r="E8" i="2"/>
  <c r="E7" i="2"/>
  <c r="E6" i="2"/>
  <c r="E5" i="2"/>
  <c r="E4" i="2"/>
  <c r="E14" i="1"/>
  <c r="E16" i="1"/>
  <c r="E8" i="1"/>
  <c r="E7" i="1"/>
  <c r="B11" i="22"/>
  <c r="C11" i="22" s="1"/>
  <c r="C16" i="19"/>
  <c r="E16" i="19" s="1"/>
  <c r="B5" i="13"/>
  <c r="E5" i="13" s="1"/>
  <c r="E6" i="13"/>
  <c r="E4" i="13"/>
  <c r="C8" i="10"/>
  <c r="B7" i="10"/>
  <c r="C7" i="10" s="1"/>
  <c r="C6" i="10"/>
  <c r="E6" i="27"/>
  <c r="E5" i="27"/>
  <c r="E4" i="27"/>
  <c r="E9" i="27"/>
  <c r="E10" i="27"/>
  <c r="E8" i="27"/>
  <c r="A1" i="27"/>
  <c r="E5" i="6"/>
  <c r="E6" i="6"/>
  <c r="E7" i="6"/>
  <c r="E8" i="6"/>
  <c r="E4" i="6"/>
  <c r="C12" i="5"/>
  <c r="D6" i="20"/>
  <c r="D7" i="20"/>
  <c r="D5" i="20"/>
  <c r="E5" i="21"/>
  <c r="E6" i="21"/>
  <c r="E7" i="21"/>
  <c r="E8" i="21"/>
  <c r="E9" i="21"/>
  <c r="E10" i="21"/>
  <c r="C5" i="22"/>
  <c r="C6" i="22"/>
  <c r="D6" i="22" s="1"/>
  <c r="C9" i="22"/>
  <c r="D9" i="22" s="1"/>
  <c r="C7" i="22"/>
  <c r="D7" i="22" s="1"/>
  <c r="C8" i="22"/>
  <c r="D8" i="22" s="1"/>
  <c r="C10" i="22"/>
  <c r="D10" i="22" s="1"/>
  <c r="C4" i="22"/>
  <c r="D4" i="22" s="1"/>
  <c r="B16" i="14"/>
  <c r="E16" i="14" s="1"/>
  <c r="B5" i="17"/>
  <c r="C5" i="17" s="1"/>
  <c r="C5" i="16"/>
  <c r="B5" i="10"/>
  <c r="C5" i="10" s="1"/>
  <c r="C12" i="9"/>
  <c r="D12" i="9" s="1"/>
  <c r="C9" i="9"/>
  <c r="D9" i="9" s="1"/>
  <c r="C14" i="9"/>
  <c r="D14" i="9" s="1"/>
  <c r="C13" i="9"/>
  <c r="D13" i="9" s="1"/>
  <c r="C11" i="9"/>
  <c r="D11" i="9" s="1"/>
  <c r="C10" i="9"/>
  <c r="D10" i="9" s="1"/>
  <c r="C6" i="9"/>
  <c r="D6" i="9" s="1"/>
  <c r="C5" i="9"/>
  <c r="D5" i="9" s="1"/>
  <c r="E6" i="19"/>
  <c r="E5" i="19"/>
  <c r="B5" i="18"/>
  <c r="C5" i="18" s="1"/>
  <c r="C6" i="18"/>
  <c r="C7" i="18"/>
  <c r="C8" i="18"/>
  <c r="C9" i="18"/>
  <c r="C10" i="18"/>
  <c r="B5" i="12"/>
  <c r="C5" i="12" s="1"/>
  <c r="C6" i="12"/>
  <c r="C7" i="12"/>
  <c r="C8" i="12"/>
  <c r="C9" i="12"/>
  <c r="C10" i="12"/>
  <c r="C10" i="8"/>
  <c r="C9" i="8"/>
  <c r="C8" i="8"/>
  <c r="C7" i="8"/>
  <c r="C6" i="8"/>
  <c r="B5" i="8"/>
  <c r="C5" i="8" s="1"/>
  <c r="C10" i="7"/>
  <c r="C7" i="7"/>
  <c r="C6" i="7"/>
  <c r="C5" i="7"/>
  <c r="C11" i="5"/>
  <c r="C10" i="5"/>
  <c r="C9" i="5"/>
  <c r="C8" i="5"/>
  <c r="C7" i="5"/>
  <c r="C6" i="5"/>
  <c r="B5" i="5"/>
  <c r="C5" i="5" s="1"/>
  <c r="E6" i="4"/>
  <c r="E7" i="4"/>
  <c r="E8" i="4"/>
  <c r="E9" i="4"/>
  <c r="B5" i="4"/>
  <c r="C5" i="4"/>
  <c r="D5" i="4"/>
  <c r="B15" i="1"/>
  <c r="E15" i="1" s="1"/>
  <c r="E4" i="21"/>
  <c r="D4" i="20"/>
  <c r="E4" i="19"/>
  <c r="C4" i="18"/>
  <c r="C4" i="17"/>
  <c r="B4" i="16"/>
  <c r="C4" i="16" s="1"/>
  <c r="C4" i="12"/>
  <c r="C4" i="10"/>
  <c r="C4" i="9"/>
  <c r="D4" i="9" s="1"/>
  <c r="C4" i="8"/>
  <c r="C4" i="7"/>
  <c r="C4" i="5"/>
  <c r="E4" i="4"/>
  <c r="E5" i="3"/>
  <c r="E6" i="3"/>
  <c r="E7" i="3"/>
  <c r="E8" i="3"/>
  <c r="E9" i="3"/>
  <c r="E4" i="3"/>
  <c r="A1" i="1"/>
  <c r="A1" i="2"/>
  <c r="A1" i="3"/>
  <c r="A1" i="4"/>
  <c r="A1" i="5"/>
  <c r="A1" i="6"/>
  <c r="A1" i="7"/>
  <c r="A1" i="8"/>
  <c r="A1" i="9"/>
  <c r="A1" i="10"/>
  <c r="A1" i="12"/>
  <c r="A1" i="13"/>
  <c r="A1" i="14"/>
  <c r="A1" i="16"/>
  <c r="A1" i="17"/>
  <c r="A1" i="18"/>
  <c r="A1" i="19"/>
  <c r="A1" i="20"/>
  <c r="A1" i="21"/>
  <c r="A1" i="22"/>
  <c r="C17" i="4" l="1"/>
  <c r="C16" i="4"/>
  <c r="C15" i="4"/>
  <c r="D5" i="13"/>
  <c r="E5" i="4"/>
  <c r="D11" i="22"/>
  <c r="D5" i="22"/>
</calcChain>
</file>

<file path=xl/comments1.xml><?xml version="1.0" encoding="utf-8"?>
<comments xmlns="http://schemas.openxmlformats.org/spreadsheetml/2006/main">
  <authors>
    <author>Egbert Jeschke</author>
  </authors>
  <commentList>
    <comment ref="E9" authorId="0" shapeId="0">
      <text>
        <r>
          <rPr>
            <b/>
            <sz val="9"/>
            <color indexed="81"/>
            <rFont val="Tahoma"/>
            <family val="2"/>
          </rPr>
          <t>Egbert Jeschke:</t>
        </r>
        <r>
          <rPr>
            <sz val="9"/>
            <color indexed="81"/>
            <rFont val="Tahoma"/>
            <family val="2"/>
          </rPr>
          <t xml:space="preserve">
Dieses Beispiel zeigt, dass die alternative Formel in Sonderfällen nicht wie gewünscht rechnet - die Tagzahl 31 gibt es im Februar nicht, also ermittelt Excel den 3. des Folgemonats.</t>
        </r>
      </text>
    </comment>
  </commentList>
</comments>
</file>

<file path=xl/comments2.xml><?xml version="1.0" encoding="utf-8"?>
<comments xmlns="http://schemas.openxmlformats.org/spreadsheetml/2006/main">
  <authors>
    <author>Egbert Jeschke</author>
  </authors>
  <commentList>
    <comment ref="D3" authorId="0" shapeId="0">
      <text>
        <r>
          <rPr>
            <b/>
            <sz val="9"/>
            <color indexed="81"/>
            <rFont val="Segoe UI"/>
            <family val="2"/>
          </rPr>
          <t>KALENDERWOCHE() rechnet ab Excel 2010 mit dem Parameter 21 ISO-konform.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Egbert Jeschke</author>
  </authors>
  <commentList>
    <comment ref="C7" authorId="0" shapeId="0">
      <text>
        <r>
          <rPr>
            <b/>
            <sz val="9"/>
            <color indexed="81"/>
            <rFont val="Segoe UI"/>
            <family val="2"/>
          </rPr>
          <t>Dieser Parameterwert funktioniert erst ab Excel 2010!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Egbert Jeschke</author>
  </authors>
  <commentList>
    <comment ref="D15" authorId="0" shapeId="0">
      <text>
        <r>
          <rPr>
            <b/>
            <sz val="8"/>
            <color indexed="81"/>
            <rFont val="Tahoma"/>
            <family val="2"/>
          </rPr>
          <t>Egbert Jeschke: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Freie_Tage</t>
        </r>
        <r>
          <rPr>
            <sz val="8"/>
            <color indexed="81"/>
            <rFont val="Tahoma"/>
            <family val="2"/>
          </rPr>
          <t xml:space="preserve"> befinden sich als Matrixkonstante in nebenstehender Formel.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>Egbert Jeschke: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Freie_Tage</t>
        </r>
        <r>
          <rPr>
            <sz val="8"/>
            <color indexed="81"/>
            <rFont val="Tahoma"/>
            <family val="2"/>
          </rPr>
          <t xml:space="preserve"> befinden sich als Matrixkonstante in nebenstehender Formel.</t>
        </r>
      </text>
    </comment>
  </commentList>
</comments>
</file>

<file path=xl/comments5.xml><?xml version="1.0" encoding="utf-8"?>
<comments xmlns="http://schemas.openxmlformats.org/spreadsheetml/2006/main">
  <authors>
    <author>Egbert Jeschke</author>
  </authors>
  <commentList>
    <comment ref="E15" authorId="0" shapeId="0">
      <text>
        <r>
          <rPr>
            <b/>
            <sz val="8"/>
            <color indexed="81"/>
            <rFont val="Tahoma"/>
            <family val="2"/>
          </rPr>
          <t>Egbert Jeschke: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Freie_Tage</t>
        </r>
        <r>
          <rPr>
            <sz val="8"/>
            <color indexed="81"/>
            <rFont val="Tahoma"/>
            <family val="2"/>
          </rPr>
          <t xml:space="preserve"> befinden sich als Matrixkonstante in nebenstehender Formel.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</rPr>
          <t>Egbert Jeschke: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i/>
            <sz val="8"/>
            <color indexed="81"/>
            <rFont val="Tahoma"/>
            <family val="2"/>
          </rPr>
          <t>Freie_Tage</t>
        </r>
        <r>
          <rPr>
            <sz val="8"/>
            <color indexed="81"/>
            <rFont val="Tahoma"/>
            <family val="2"/>
          </rPr>
          <t xml:space="preserve"> befinden sich als Matrixkonstante in nebenstehender Formel.</t>
        </r>
      </text>
    </comment>
  </commentList>
</comments>
</file>

<file path=xl/comments6.xml><?xml version="1.0" encoding="utf-8"?>
<comments xmlns="http://schemas.openxmlformats.org/spreadsheetml/2006/main">
  <authors>
    <author>Egbert Jeschke</author>
  </authors>
  <commentList>
    <comment ref="B9" authorId="0" shapeId="0">
      <text>
        <r>
          <rPr>
            <b/>
            <sz val="9"/>
            <color indexed="81"/>
            <rFont val="Segoe UI"/>
            <family val="2"/>
          </rPr>
          <t>Parameter als Datumstext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9" authorId="0" shapeId="0">
      <text>
        <r>
          <rPr>
            <b/>
            <sz val="9"/>
            <color indexed="81"/>
            <rFont val="Segoe UI"/>
            <family val="2"/>
          </rPr>
          <t>Parameter als Datumstext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<sst xmlns="http://schemas.openxmlformats.org/spreadsheetml/2006/main" count="193" uniqueCount="120">
  <si>
    <t>D</t>
  </si>
  <si>
    <t>Y</t>
  </si>
  <si>
    <t>Zahl</t>
  </si>
  <si>
    <t>Berechnung</t>
  </si>
  <si>
    <t>Text</t>
  </si>
  <si>
    <t>Heute</t>
  </si>
  <si>
    <t>Ausgangsdatum</t>
  </si>
  <si>
    <t>Tage</t>
  </si>
  <si>
    <t>Freie Tage</t>
  </si>
  <si>
    <t>Enddatum</t>
  </si>
  <si>
    <t>Basis</t>
  </si>
  <si>
    <t>M</t>
  </si>
  <si>
    <t>MD</t>
  </si>
  <si>
    <t>YM</t>
  </si>
  <si>
    <t>YD</t>
  </si>
  <si>
    <t>Monate</t>
  </si>
  <si>
    <t>Datum</t>
  </si>
  <si>
    <t>Rückgabe</t>
  </si>
  <si>
    <t>Typ</t>
  </si>
  <si>
    <t>Jahr</t>
  </si>
  <si>
    <t>Monat</t>
  </si>
  <si>
    <t>Tag</t>
  </si>
  <si>
    <t>Datumstext</t>
  </si>
  <si>
    <t>Anfangsdatum</t>
  </si>
  <si>
    <t>Freie_Tage</t>
  </si>
  <si>
    <t>Methode</t>
  </si>
  <si>
    <t>Stunde</t>
  </si>
  <si>
    <t>Minute</t>
  </si>
  <si>
    <t>Sekunde</t>
  </si>
  <si>
    <t>Zeit</t>
  </si>
  <si>
    <t>7/1999</t>
  </si>
  <si>
    <t>Heute in 14 Tagen</t>
  </si>
  <si>
    <t>Heute in 200 Tagen</t>
  </si>
  <si>
    <t>Heute vor 100 Tagen</t>
  </si>
  <si>
    <t>Mein Geburtstag</t>
  </si>
  <si>
    <t>Mein Alter in Tagen</t>
  </si>
  <si>
    <t>31.12.1899</t>
  </si>
  <si>
    <t>01.01.10000</t>
  </si>
  <si>
    <t>Jetzt</t>
  </si>
  <si>
    <t>In einer Stunde</t>
  </si>
  <si>
    <t>In 12 Stunden</t>
  </si>
  <si>
    <t>New York</t>
  </si>
  <si>
    <t>Los Angeles</t>
  </si>
  <si>
    <t>Tokio</t>
  </si>
  <si>
    <t>Moskau</t>
  </si>
  <si>
    <t>Lissabon</t>
  </si>
  <si>
    <t>Sydney</t>
  </si>
  <si>
    <t>06:00:00</t>
  </si>
  <si>
    <t>12:00:00</t>
  </si>
  <si>
    <t>18:00:00</t>
  </si>
  <si>
    <t>24:00:00</t>
  </si>
  <si>
    <t>23:59:59</t>
  </si>
  <si>
    <t>11.11</t>
  </si>
  <si>
    <t>Alternative Berechnung</t>
  </si>
  <si>
    <t>Datum/Uhrzeit anderer Zeitzonen (Sommerzeit)</t>
  </si>
  <si>
    <t>Kapital</t>
  </si>
  <si>
    <t>Zinssatz</t>
  </si>
  <si>
    <t>Zinstage</t>
  </si>
  <si>
    <t>Zinsen</t>
  </si>
  <si>
    <t>06:45:16</t>
  </si>
  <si>
    <t>06:00 PM</t>
  </si>
  <si>
    <t>Formatiert</t>
  </si>
  <si>
    <t>Beginn und Ende der Sommerzeit ermitteln</t>
  </si>
  <si>
    <t>Der wievielte Tag des Jahres ist heute?</t>
  </si>
  <si>
    <t>Beginn</t>
  </si>
  <si>
    <t>Ende</t>
  </si>
  <si>
    <t>Stunden</t>
  </si>
  <si>
    <t>Arbeitsstunden berechnen (nur Uhrzeitangabe)</t>
  </si>
  <si>
    <t>Arbeitsstunden berechnen (Datum-/Uhrzeitangabe)</t>
  </si>
  <si>
    <t>=WENN(Beginn&gt;Ende;1-(Beginn-Ende);Ende-Beginn)</t>
  </si>
  <si>
    <t>=Ende-Beginn</t>
  </si>
  <si>
    <t>=WENN((Ende-Beginn)&gt;=0;Ende-Beginn;ABS(1+Ende-Beginn))</t>
  </si>
  <si>
    <t>Arbeitsstunden berechnen (nur Uhrzeitangabe) II</t>
  </si>
  <si>
    <t>Arbeitsstunden berechnen (nur Uhrzeitangabe) III</t>
  </si>
  <si>
    <t>=(Beginn&gt;Ende)+Ende-Beginn</t>
  </si>
  <si>
    <t>Zeiten addieren</t>
  </si>
  <si>
    <t>Gesamt</t>
  </si>
  <si>
    <t>hh:mm</t>
  </si>
  <si>
    <t>Zahlenformat</t>
  </si>
  <si>
    <t>[h]:mm</t>
  </si>
  <si>
    <t>Entgeltberechnung für Arbeitsstunden</t>
  </si>
  <si>
    <t>Entgelt</t>
  </si>
  <si>
    <t>Stundensatz</t>
  </si>
  <si>
    <t>Zeitwerte aufrunden</t>
  </si>
  <si>
    <t>auf volle Stunde</t>
  </si>
  <si>
    <t>auf volle Minute</t>
  </si>
  <si>
    <t>Monatserster I</t>
  </si>
  <si>
    <t>Monatserster II</t>
  </si>
  <si>
    <t>Monatsletzter I</t>
  </si>
  <si>
    <t>Monatsletzter II</t>
  </si>
  <si>
    <t>Uhrzeit (1-24 Uhr)</t>
  </si>
  <si>
    <t>Alle Sonntage hervorheben</t>
  </si>
  <si>
    <t>Ermittlung des Quartals im Kalenderjahr</t>
  </si>
  <si>
    <t>Quartal</t>
  </si>
  <si>
    <t>Alternative</t>
  </si>
  <si>
    <t>Umrechnung einer Zeitdauer in Industriestunden</t>
  </si>
  <si>
    <t>Dauer</t>
  </si>
  <si>
    <t>Dauer (IS)</t>
  </si>
  <si>
    <t>Wochenende</t>
  </si>
  <si>
    <t>0000011</t>
  </si>
  <si>
    <t>Alternative Berechnung II</t>
  </si>
  <si>
    <t>Alternative Berechnung I</t>
  </si>
  <si>
    <t>gefunden haben, rechnet ebenfalls korrekt.</t>
  </si>
  <si>
    <t>Zieldatum</t>
  </si>
  <si>
    <t>Taggenaue Zinsen berechnen (mit 360-Tage-Jahr)</t>
  </si>
  <si>
    <t>die Berechnungen (außer mit Parameter 21 - ab Excel 2010 mögl.) nicht zuverlässig sind.</t>
  </si>
  <si>
    <t>Wenn Sie die Angaben mit einem Papierkalender vergleichen, werden Sie feststellen, dass</t>
  </si>
  <si>
    <t>haben, scheint zuverlässiger zu sein...</t>
  </si>
  <si>
    <t>Die Berechnung nach der alternativen Formel I ist ab Excel 2010 möglich. Hier rechnet</t>
  </si>
  <si>
    <t>die Funktion KALENDERWOCHE() mit dem Parameter 21 ebenfalls korrekt.</t>
  </si>
  <si>
    <t>(ab Version 2010)</t>
  </si>
  <si>
    <t>12.12.2012</t>
  </si>
  <si>
    <t>11/9/2012</t>
  </si>
  <si>
    <t>9-11-2013</t>
  </si>
  <si>
    <t>August 2013</t>
  </si>
  <si>
    <t>12.2012</t>
  </si>
  <si>
    <t>2012-11-22</t>
  </si>
  <si>
    <t>(ab Version 2013)</t>
  </si>
  <si>
    <t>Die Berechnung nach der alternativen Formel II, welche wir im Internet</t>
  </si>
  <si>
    <t>Die Berechnung nach der alternativen Formel, welche wir im Internet gefunden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</si>
</sst>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dd/mm/yyyy\ hh:mm:ss"/>
    <numFmt numFmtId="166" formatCode="[$-F400]h:mm:ss\ AM/PM"/>
    <numFmt numFmtId="167" formatCode="0.00000"/>
    <numFmt numFmtId="168" formatCode="_-* #,##0.000000000\ _€_-;\-* #,##0.000000000\ _€_-;_-* &quot;-&quot;??\ _€_-;_-@_-"/>
    <numFmt numFmtId="169" formatCode="#,##0\ &quot;€&quot;"/>
    <numFmt numFmtId="170" formatCode="#,##0.00\ &quot;€&quot;"/>
    <numFmt numFmtId="171" formatCode="[h]:mm"/>
    <numFmt numFmtId="172" formatCode=";;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color indexed="62"/>
      <name val="Arial"/>
      <family val="2"/>
    </font>
    <font>
      <i/>
      <sz val="10"/>
      <name val="Arial"/>
      <family val="2"/>
    </font>
    <font>
      <u/>
      <sz val="9"/>
      <color indexed="12"/>
      <name val="Arial"/>
      <family val="2"/>
    </font>
    <font>
      <b/>
      <sz val="10"/>
      <color indexed="6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10"/>
      <name val="Arial"/>
      <family val="2"/>
    </font>
    <font>
      <i/>
      <sz val="9"/>
      <name val="Arial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i/>
      <sz val="9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0" fillId="2" borderId="1" xfId="0" applyFill="1" applyBorder="1" applyAlignment="1">
      <alignment horizontal="center"/>
    </xf>
    <xf numFmtId="0" fontId="5" fillId="0" borderId="0" xfId="0" applyFont="1"/>
    <xf numFmtId="0" fontId="5" fillId="2" borderId="1" xfId="0" applyFont="1" applyFill="1" applyBorder="1" applyAlignment="1">
      <alignment horizontal="center"/>
    </xf>
    <xf numFmtId="49" fontId="0" fillId="0" borderId="0" xfId="0" applyNumberForma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7" fillId="0" borderId="0" xfId="0" applyFont="1"/>
    <xf numFmtId="1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 vertical="center"/>
    </xf>
    <xf numFmtId="14" fontId="5" fillId="0" borderId="0" xfId="0" applyNumberFormat="1" applyFont="1" applyAlignment="1">
      <alignment horizontal="center"/>
    </xf>
    <xf numFmtId="0" fontId="12" fillId="0" borderId="0" xfId="0" applyFont="1"/>
    <xf numFmtId="21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169" fontId="0" fillId="0" borderId="0" xfId="3" applyNumberFormat="1" applyFont="1" applyAlignment="1">
      <alignment horizontal="center"/>
    </xf>
    <xf numFmtId="166" fontId="0" fillId="0" borderId="0" xfId="0" applyNumberFormat="1" applyAlignment="1">
      <alignment horizontal="center" vertical="center"/>
    </xf>
    <xf numFmtId="20" fontId="0" fillId="0" borderId="4" xfId="0" applyNumberFormat="1" applyBorder="1" applyAlignment="1">
      <alignment horizontal="center"/>
    </xf>
    <xf numFmtId="22" fontId="0" fillId="0" borderId="4" xfId="0" applyNumberFormat="1" applyBorder="1" applyAlignment="1">
      <alignment horizontal="center"/>
    </xf>
    <xf numFmtId="0" fontId="13" fillId="0" borderId="0" xfId="0" quotePrefix="1" applyFont="1" applyAlignment="1"/>
    <xf numFmtId="14" fontId="0" fillId="3" borderId="0" xfId="0" applyNumberFormat="1" applyFill="1"/>
    <xf numFmtId="0" fontId="0" fillId="3" borderId="0" xfId="0" applyFill="1"/>
    <xf numFmtId="20" fontId="0" fillId="3" borderId="0" xfId="0" applyNumberFormat="1" applyFill="1" applyAlignment="1">
      <alignment horizontal="center"/>
    </xf>
    <xf numFmtId="0" fontId="13" fillId="0" borderId="0" xfId="0" quotePrefix="1" applyFont="1" applyAlignment="1">
      <alignment horizontal="center"/>
    </xf>
    <xf numFmtId="0" fontId="13" fillId="0" borderId="0" xfId="0" applyFont="1" applyAlignment="1">
      <alignment horizontal="right"/>
    </xf>
    <xf numFmtId="20" fontId="0" fillId="0" borderId="0" xfId="0" applyNumberFormat="1" applyAlignment="1"/>
    <xf numFmtId="44" fontId="0" fillId="0" borderId="1" xfId="3" applyFont="1" applyBorder="1"/>
    <xf numFmtId="21" fontId="0" fillId="3" borderId="0" xfId="0" applyNumberFormat="1" applyFill="1" applyAlignment="1">
      <alignment horizontal="center"/>
    </xf>
    <xf numFmtId="20" fontId="0" fillId="3" borderId="6" xfId="0" applyNumberFormat="1" applyFill="1" applyBorder="1" applyAlignment="1">
      <alignment horizontal="center"/>
    </xf>
    <xf numFmtId="171" fontId="0" fillId="3" borderId="6" xfId="0" applyNumberFormat="1" applyFill="1" applyBorder="1" applyAlignment="1">
      <alignment horizontal="center"/>
    </xf>
    <xf numFmtId="44" fontId="14" fillId="3" borderId="6" xfId="3" applyFont="1" applyFill="1" applyBorder="1"/>
    <xf numFmtId="44" fontId="3" fillId="3" borderId="6" xfId="3" applyFont="1" applyFill="1" applyBorder="1"/>
    <xf numFmtId="0" fontId="5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0" xfId="0" applyFont="1" applyFill="1" applyAlignment="1">
      <alignment horizontal="right"/>
    </xf>
    <xf numFmtId="0" fontId="3" fillId="4" borderId="0" xfId="0" applyFont="1" applyFill="1"/>
    <xf numFmtId="0" fontId="3" fillId="4" borderId="1" xfId="0" applyFont="1" applyFill="1" applyBorder="1"/>
    <xf numFmtId="0" fontId="3" fillId="4" borderId="6" xfId="0" applyFon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4" fontId="0" fillId="3" borderId="0" xfId="0" applyNumberFormat="1" applyFill="1" applyAlignment="1">
      <alignment horizontal="center"/>
    </xf>
    <xf numFmtId="14" fontId="0" fillId="3" borderId="7" xfId="0" applyNumberFormat="1" applyFill="1" applyBorder="1" applyAlignment="1">
      <alignment horizontal="center"/>
    </xf>
    <xf numFmtId="14" fontId="0" fillId="3" borderId="3" xfId="0" applyNumberFormat="1" applyFill="1" applyBorder="1" applyAlignment="1">
      <alignment horizontal="center"/>
    </xf>
    <xf numFmtId="167" fontId="0" fillId="3" borderId="0" xfId="0" applyNumberFormat="1" applyFill="1" applyAlignment="1">
      <alignment horizontal="center"/>
    </xf>
    <xf numFmtId="0" fontId="4" fillId="0" borderId="0" xfId="0" applyFont="1" applyFill="1"/>
    <xf numFmtId="0" fontId="0" fillId="3" borderId="0" xfId="0" applyFill="1" applyAlignment="1">
      <alignment horizontal="center"/>
    </xf>
    <xf numFmtId="3" fontId="0" fillId="3" borderId="0" xfId="1" applyNumberFormat="1" applyFont="1" applyFill="1" applyAlignment="1">
      <alignment horizontal="center"/>
    </xf>
    <xf numFmtId="22" fontId="0" fillId="3" borderId="0" xfId="0" applyNumberFormat="1" applyFill="1" applyAlignment="1">
      <alignment horizontal="center"/>
    </xf>
    <xf numFmtId="172" fontId="15" fillId="0" borderId="0" xfId="0" applyNumberFormat="1" applyFont="1"/>
    <xf numFmtId="0" fontId="16" fillId="0" borderId="1" xfId="0" applyFont="1" applyBorder="1"/>
    <xf numFmtId="0" fontId="3" fillId="3" borderId="0" xfId="0" applyFont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4" fontId="0" fillId="3" borderId="0" xfId="1" applyNumberFormat="1" applyFont="1" applyFill="1"/>
    <xf numFmtId="170" fontId="3" fillId="3" borderId="0" xfId="3" applyNumberFormat="1" applyFont="1" applyFill="1" applyAlignment="1">
      <alignment horizontal="center"/>
    </xf>
    <xf numFmtId="0" fontId="11" fillId="5" borderId="0" xfId="0" applyFont="1" applyFill="1"/>
    <xf numFmtId="0" fontId="0" fillId="5" borderId="0" xfId="0" applyFill="1"/>
    <xf numFmtId="0" fontId="5" fillId="5" borderId="0" xfId="0" applyFont="1" applyFill="1"/>
    <xf numFmtId="166" fontId="0" fillId="3" borderId="0" xfId="0" applyNumberFormat="1" applyFill="1" applyAlignment="1">
      <alignment horizontal="center"/>
    </xf>
    <xf numFmtId="168" fontId="0" fillId="3" borderId="0" xfId="1" applyNumberFormat="1" applyFont="1" applyFill="1" applyAlignment="1">
      <alignment vertical="center"/>
    </xf>
    <xf numFmtId="14" fontId="14" fillId="3" borderId="0" xfId="0" applyNumberFormat="1" applyFont="1" applyFill="1" applyAlignment="1">
      <alignment horizontal="center"/>
    </xf>
    <xf numFmtId="49" fontId="3" fillId="0" borderId="0" xfId="0" quotePrefix="1" applyNumberFormat="1" applyFont="1" applyAlignment="1">
      <alignment horizontal="center" vertical="center"/>
    </xf>
    <xf numFmtId="2" fontId="0" fillId="3" borderId="0" xfId="0" applyNumberFormat="1" applyFill="1"/>
    <xf numFmtId="49" fontId="1" fillId="0" borderId="3" xfId="0" applyNumberFormat="1" applyFon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0" borderId="0" xfId="0" applyFont="1"/>
    <xf numFmtId="49" fontId="1" fillId="0" borderId="0" xfId="0" applyNumberFormat="1" applyFont="1"/>
    <xf numFmtId="0" fontId="1" fillId="2" borderId="1" xfId="0" applyFont="1" applyFill="1" applyBorder="1" applyAlignment="1">
      <alignment horizontal="center"/>
    </xf>
    <xf numFmtId="164" fontId="0" fillId="3" borderId="9" xfId="1" applyNumberFormat="1" applyFont="1" applyFill="1" applyBorder="1"/>
    <xf numFmtId="14" fontId="0" fillId="0" borderId="10" xfId="0" applyNumberFormat="1" applyBorder="1" applyAlignment="1">
      <alignment horizontal="center"/>
    </xf>
    <xf numFmtId="164" fontId="0" fillId="3" borderId="10" xfId="1" applyNumberFormat="1" applyFont="1" applyFill="1" applyBorder="1"/>
    <xf numFmtId="0" fontId="11" fillId="0" borderId="0" xfId="0" applyFont="1" applyAlignment="1">
      <alignment horizontal="center" vertical="center" textRotation="90"/>
    </xf>
    <xf numFmtId="0" fontId="6" fillId="0" borderId="0" xfId="2" applyFill="1" applyAlignment="1" applyProtection="1"/>
  </cellXfs>
  <cellStyles count="4">
    <cellStyle name="Komma" xfId="1" builtinId="3"/>
    <cellStyle name="Link" xfId="2" builtinId="8"/>
    <cellStyle name="Standard" xfId="0" builtinId="0"/>
    <cellStyle name="Währung" xfId="3" builtinId="4"/>
  </cellStyles>
  <dxfs count="1"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304800</xdr:colOff>
      <xdr:row>5</xdr:row>
      <xdr:rowOff>142875</xdr:rowOff>
    </xdr:to>
    <xdr:sp macro="" textlink="">
      <xdr:nvSpPr>
        <xdr:cNvPr id="6148" name="AutoShape 4" descr="Tokyo"/>
        <xdr:cNvSpPr>
          <a:spLocks noChangeAspect="1" noChangeArrowheads="1"/>
        </xdr:cNvSpPr>
      </xdr:nvSpPr>
      <xdr:spPr bwMode="auto">
        <a:xfrm>
          <a:off x="2219325" y="74295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67"/>
  <sheetViews>
    <sheetView showGridLines="0" tabSelected="1" workbookViewId="0">
      <selection activeCell="B4" sqref="B4"/>
    </sheetView>
  </sheetViews>
  <sheetFormatPr baseColWidth="10" defaultRowHeight="12.75" x14ac:dyDescent="0.2"/>
  <cols>
    <col min="1" max="1" width="2.140625" customWidth="1"/>
    <col min="2" max="2" width="12.42578125" customWidth="1"/>
    <col min="6" max="7" width="16.140625" customWidth="1"/>
    <col min="9" max="9" width="6.42578125" customWidth="1"/>
    <col min="13" max="13" width="14.42578125" customWidth="1"/>
  </cols>
  <sheetData>
    <row r="2" spans="2:17" x14ac:dyDescent="0.2">
      <c r="B2" s="68" t="s">
        <v>62</v>
      </c>
      <c r="C2" s="69"/>
      <c r="D2" s="69"/>
      <c r="E2" s="69"/>
    </row>
    <row r="3" spans="2:17" ht="7.5" customHeight="1" x14ac:dyDescent="0.2"/>
    <row r="4" spans="2:17" x14ac:dyDescent="0.2">
      <c r="B4" s="29">
        <f ca="1">DATE(YEAR(TODAY()),4,)-WEEKDAY(DATE(YEAR(TODAY()),4,))+1</f>
        <v>41364</v>
      </c>
      <c r="D4" s="29">
        <f ca="1">DATE(YEAR(TODAY()),11,)-WEEKDAY(DATE(YEAR(TODAY()),11,))+1</f>
        <v>41574</v>
      </c>
    </row>
    <row r="7" spans="2:17" x14ac:dyDescent="0.2">
      <c r="B7" s="68" t="s">
        <v>63</v>
      </c>
      <c r="C7" s="69"/>
      <c r="D7" s="69"/>
      <c r="E7" s="69"/>
    </row>
    <row r="8" spans="2:17" ht="7.5" customHeight="1" x14ac:dyDescent="0.2"/>
    <row r="9" spans="2:17" x14ac:dyDescent="0.2">
      <c r="B9" s="30">
        <f ca="1">TODAY()-DATE(YEAR(TODAY())-1,12,31)</f>
        <v>34</v>
      </c>
    </row>
    <row r="12" spans="2:17" x14ac:dyDescent="0.2">
      <c r="B12" s="68" t="s">
        <v>67</v>
      </c>
      <c r="C12" s="69"/>
      <c r="D12" s="69"/>
      <c r="E12" s="69"/>
      <c r="F12" s="68" t="s">
        <v>68</v>
      </c>
      <c r="G12" s="69"/>
      <c r="H12" s="69"/>
      <c r="I12" s="69"/>
      <c r="J12" s="68" t="s">
        <v>72</v>
      </c>
      <c r="K12" s="69"/>
      <c r="L12" s="69"/>
      <c r="M12" s="69"/>
      <c r="N12" s="68" t="s">
        <v>73</v>
      </c>
      <c r="O12" s="69"/>
      <c r="P12" s="69"/>
      <c r="Q12" s="69"/>
    </row>
    <row r="13" spans="2:17" ht="7.5" customHeight="1" x14ac:dyDescent="0.2"/>
    <row r="14" spans="2:17" x14ac:dyDescent="0.2">
      <c r="B14" s="41" t="s">
        <v>64</v>
      </c>
      <c r="C14" s="42" t="s">
        <v>65</v>
      </c>
      <c r="D14" s="41" t="s">
        <v>66</v>
      </c>
      <c r="F14" s="41" t="s">
        <v>64</v>
      </c>
      <c r="G14" s="42" t="s">
        <v>65</v>
      </c>
      <c r="H14" s="41" t="s">
        <v>66</v>
      </c>
      <c r="J14" s="41" t="s">
        <v>64</v>
      </c>
      <c r="K14" s="42" t="s">
        <v>65</v>
      </c>
      <c r="L14" s="41" t="s">
        <v>66</v>
      </c>
      <c r="N14" s="41" t="s">
        <v>64</v>
      </c>
      <c r="O14" s="42" t="s">
        <v>65</v>
      </c>
      <c r="P14" s="41" t="s">
        <v>66</v>
      </c>
    </row>
    <row r="15" spans="2:17" x14ac:dyDescent="0.2">
      <c r="B15" s="14">
        <v>0.25</v>
      </c>
      <c r="C15" s="26">
        <v>0.60416666666666663</v>
      </c>
      <c r="D15" s="31">
        <f>IF(B15&gt;C15,1-(B15-C15),C15-B15)</f>
        <v>0.35416666666666663</v>
      </c>
      <c r="F15" s="13">
        <v>41490.25</v>
      </c>
      <c r="G15" s="27">
        <v>41490.604166666664</v>
      </c>
      <c r="H15" s="31">
        <f>G15-F15</f>
        <v>0.35416666666424135</v>
      </c>
      <c r="J15" s="14">
        <v>0.25</v>
      </c>
      <c r="K15" s="26">
        <v>0.60416666666666663</v>
      </c>
      <c r="L15" s="31">
        <f>IF((K15-J15)&gt;=0,K15-J15,ABS(1+K15-J15))</f>
        <v>0.35416666666666663</v>
      </c>
      <c r="N15" s="14">
        <v>0.25</v>
      </c>
      <c r="O15" s="26">
        <v>0.60416666666666663</v>
      </c>
      <c r="P15" s="31">
        <f>(N15&gt;O15)+O15-N15</f>
        <v>0.35416666666666663</v>
      </c>
    </row>
    <row r="16" spans="2:17" x14ac:dyDescent="0.2">
      <c r="B16" s="14">
        <v>0.58333333333333337</v>
      </c>
      <c r="C16" s="26">
        <v>0.92708333333333337</v>
      </c>
      <c r="D16" s="31">
        <f t="shared" ref="D16:D17" si="0">IF(B16&gt;C16,1-(B16-C16),C16-B16)</f>
        <v>0.34375</v>
      </c>
      <c r="F16" s="13">
        <v>41490.583333333336</v>
      </c>
      <c r="G16" s="27">
        <v>41490.927083333336</v>
      </c>
      <c r="H16" s="31">
        <f t="shared" ref="H16:H17" si="1">G16-F16</f>
        <v>0.34375</v>
      </c>
      <c r="J16" s="14">
        <v>0.58333333333333337</v>
      </c>
      <c r="K16" s="26">
        <v>0.92708333333333337</v>
      </c>
      <c r="L16" s="31">
        <f>IF((K16-J16)&gt;=0,K16-J16,ABS(1+K16-J16))</f>
        <v>0.34375</v>
      </c>
      <c r="N16" s="14">
        <v>0.58333333333333337</v>
      </c>
      <c r="O16" s="26">
        <v>0.92708333333333337</v>
      </c>
      <c r="P16" s="31">
        <f t="shared" ref="P16:P17" si="2">(N16&gt;O16)+O16-N16</f>
        <v>0.34375</v>
      </c>
    </row>
    <row r="17" spans="2:16" x14ac:dyDescent="0.2">
      <c r="B17" s="14">
        <v>0.91666666666666663</v>
      </c>
      <c r="C17" s="26">
        <v>0.2638888888888889</v>
      </c>
      <c r="D17" s="31">
        <f t="shared" si="0"/>
        <v>0.34722222222222232</v>
      </c>
      <c r="F17" s="13">
        <v>41490.916666666664</v>
      </c>
      <c r="G17" s="27">
        <v>41491.263888888891</v>
      </c>
      <c r="H17" s="31">
        <f t="shared" si="1"/>
        <v>0.34722222222626442</v>
      </c>
      <c r="J17" s="14">
        <v>0.91666666666666663</v>
      </c>
      <c r="K17" s="26">
        <v>0.2638888888888889</v>
      </c>
      <c r="L17" s="31">
        <f>IF((K17-J17)&gt;=0,K17-J17,ABS(1+K17-J17))</f>
        <v>0.34722222222222221</v>
      </c>
      <c r="N17" s="14">
        <v>0.91666666666666663</v>
      </c>
      <c r="O17" s="26">
        <v>0.2638888888888889</v>
      </c>
      <c r="P17" s="31">
        <f t="shared" si="2"/>
        <v>0.34722222222222221</v>
      </c>
    </row>
    <row r="18" spans="2:16" x14ac:dyDescent="0.2">
      <c r="B18" s="3"/>
      <c r="C18" s="3"/>
      <c r="J18" s="3"/>
      <c r="K18" s="3"/>
      <c r="N18" s="3"/>
      <c r="O18" s="3"/>
    </row>
    <row r="19" spans="2:16" x14ac:dyDescent="0.2">
      <c r="B19" s="28" t="s">
        <v>69</v>
      </c>
      <c r="C19" s="3"/>
      <c r="F19" s="28" t="s">
        <v>70</v>
      </c>
      <c r="J19" s="28" t="s">
        <v>71</v>
      </c>
      <c r="K19" s="3"/>
      <c r="N19" s="28" t="s">
        <v>74</v>
      </c>
      <c r="O19" s="3"/>
    </row>
    <row r="22" spans="2:16" x14ac:dyDescent="0.2">
      <c r="B22" s="68" t="s">
        <v>75</v>
      </c>
      <c r="C22" s="69"/>
      <c r="D22" s="69"/>
      <c r="E22" s="69"/>
    </row>
    <row r="23" spans="2:16" ht="7.5" customHeight="1" x14ac:dyDescent="0.2"/>
    <row r="24" spans="2:16" x14ac:dyDescent="0.2">
      <c r="C24" s="41" t="s">
        <v>66</v>
      </c>
      <c r="E24" s="41" t="s">
        <v>66</v>
      </c>
    </row>
    <row r="25" spans="2:16" x14ac:dyDescent="0.2">
      <c r="C25" s="14">
        <v>0.625</v>
      </c>
      <c r="E25" s="14">
        <v>0.625</v>
      </c>
    </row>
    <row r="26" spans="2:16" x14ac:dyDescent="0.2">
      <c r="C26" s="14">
        <v>0.5</v>
      </c>
      <c r="E26" s="14">
        <v>0.5</v>
      </c>
    </row>
    <row r="28" spans="2:16" ht="13.5" thickBot="1" x14ac:dyDescent="0.25">
      <c r="B28" s="43" t="s">
        <v>76</v>
      </c>
      <c r="C28" s="37">
        <f>SUM(C25:C27)</f>
        <v>1.125</v>
      </c>
      <c r="E28" s="38">
        <f>SUM(E25:E27)</f>
        <v>1.125</v>
      </c>
    </row>
    <row r="29" spans="2:16" ht="13.5" thickTop="1" x14ac:dyDescent="0.2"/>
    <row r="30" spans="2:16" x14ac:dyDescent="0.2">
      <c r="B30" s="33" t="s">
        <v>78</v>
      </c>
      <c r="C30" s="32" t="s">
        <v>77</v>
      </c>
      <c r="D30" s="32"/>
      <c r="E30" s="32" t="s">
        <v>79</v>
      </c>
    </row>
    <row r="33" spans="2:5" x14ac:dyDescent="0.2">
      <c r="B33" s="68" t="s">
        <v>80</v>
      </c>
      <c r="C33" s="69"/>
      <c r="D33" s="69"/>
      <c r="E33" s="69"/>
    </row>
    <row r="34" spans="2:5" ht="7.5" customHeight="1" x14ac:dyDescent="0.2"/>
    <row r="35" spans="2:5" x14ac:dyDescent="0.2">
      <c r="B35" s="44" t="s">
        <v>66</v>
      </c>
      <c r="C35" s="34">
        <v>0.2673611111111111</v>
      </c>
      <c r="D35" s="34">
        <v>0.2673611111111111</v>
      </c>
    </row>
    <row r="36" spans="2:5" x14ac:dyDescent="0.2">
      <c r="B36" s="45" t="s">
        <v>82</v>
      </c>
      <c r="C36" s="35">
        <v>21</v>
      </c>
      <c r="D36" s="35">
        <v>21</v>
      </c>
    </row>
    <row r="37" spans="2:5" ht="13.5" thickBot="1" x14ac:dyDescent="0.25">
      <c r="B37" s="46" t="s">
        <v>81</v>
      </c>
      <c r="C37" s="39">
        <f>C35*C36</f>
        <v>5.614583333333333</v>
      </c>
      <c r="D37" s="40">
        <f>(D35*24)*D36</f>
        <v>134.75</v>
      </c>
    </row>
    <row r="38" spans="2:5" ht="13.5" thickTop="1" x14ac:dyDescent="0.2"/>
    <row r="40" spans="2:5" x14ac:dyDescent="0.2">
      <c r="B40" s="68" t="s">
        <v>83</v>
      </c>
      <c r="C40" s="69"/>
      <c r="D40" s="69"/>
      <c r="E40" s="69"/>
    </row>
    <row r="41" spans="2:5" ht="7.5" customHeight="1" x14ac:dyDescent="0.2"/>
    <row r="42" spans="2:5" x14ac:dyDescent="0.2">
      <c r="B42" s="22">
        <v>0.36986111111111114</v>
      </c>
      <c r="C42" s="6" t="s">
        <v>84</v>
      </c>
    </row>
    <row r="43" spans="2:5" x14ac:dyDescent="0.2">
      <c r="C43" s="36">
        <f>MROUND($B$42,1/24)</f>
        <v>0.375</v>
      </c>
      <c r="D43" s="3"/>
    </row>
    <row r="45" spans="2:5" x14ac:dyDescent="0.2">
      <c r="C45" s="6" t="s">
        <v>85</v>
      </c>
    </row>
    <row r="46" spans="2:5" x14ac:dyDescent="0.2">
      <c r="C46" s="36">
        <f>MROUND($B$42,1/1440)</f>
        <v>0.37013888888888891</v>
      </c>
    </row>
    <row r="49" spans="2:5" x14ac:dyDescent="0.2">
      <c r="B49" s="68" t="s">
        <v>92</v>
      </c>
      <c r="C49" s="69"/>
      <c r="D49" s="69"/>
      <c r="E49" s="69"/>
    </row>
    <row r="51" spans="2:5" x14ac:dyDescent="0.2">
      <c r="B51" s="41" t="s">
        <v>16</v>
      </c>
      <c r="C51" s="41" t="s">
        <v>93</v>
      </c>
      <c r="D51" s="41" t="s">
        <v>94</v>
      </c>
    </row>
    <row r="52" spans="2:5" x14ac:dyDescent="0.2">
      <c r="B52" s="12">
        <v>41287</v>
      </c>
      <c r="C52" s="56">
        <f>ROUNDUP(MONTH(B52)/3,0)</f>
        <v>1</v>
      </c>
      <c r="D52" s="56">
        <f>MONTH(MONTH(B52)*10)</f>
        <v>1</v>
      </c>
    </row>
    <row r="53" spans="2:5" x14ac:dyDescent="0.2">
      <c r="B53" s="12">
        <v>41409</v>
      </c>
      <c r="C53" s="56">
        <f t="shared" ref="C53:C56" si="3">ROUNDUP(MONTH(B53)/3,0)</f>
        <v>2</v>
      </c>
      <c r="D53" s="56">
        <f t="shared" ref="D53:D56" si="4">MONTH(MONTH(B53)*10)</f>
        <v>2</v>
      </c>
    </row>
    <row r="54" spans="2:5" x14ac:dyDescent="0.2">
      <c r="B54" s="12">
        <v>41455</v>
      </c>
      <c r="C54" s="56">
        <f t="shared" si="3"/>
        <v>2</v>
      </c>
      <c r="D54" s="56">
        <f t="shared" si="4"/>
        <v>2</v>
      </c>
    </row>
    <row r="55" spans="2:5" x14ac:dyDescent="0.2">
      <c r="B55" s="12">
        <v>41518</v>
      </c>
      <c r="C55" s="56">
        <f t="shared" si="3"/>
        <v>3</v>
      </c>
      <c r="D55" s="56">
        <f t="shared" si="4"/>
        <v>3</v>
      </c>
    </row>
    <row r="56" spans="2:5" x14ac:dyDescent="0.2">
      <c r="B56" s="12">
        <v>41589</v>
      </c>
      <c r="C56" s="56">
        <f t="shared" si="3"/>
        <v>4</v>
      </c>
      <c r="D56" s="56">
        <f t="shared" si="4"/>
        <v>4</v>
      </c>
    </row>
    <row r="59" spans="2:5" x14ac:dyDescent="0.2">
      <c r="B59" s="68" t="s">
        <v>95</v>
      </c>
      <c r="C59" s="69"/>
      <c r="D59" s="69"/>
      <c r="E59" s="69"/>
    </row>
    <row r="61" spans="2:5" x14ac:dyDescent="0.2">
      <c r="B61" s="41" t="s">
        <v>96</v>
      </c>
      <c r="C61" s="41" t="s">
        <v>97</v>
      </c>
    </row>
    <row r="62" spans="2:5" x14ac:dyDescent="0.2">
      <c r="B62" s="14">
        <v>0.27083333333333331</v>
      </c>
      <c r="C62" s="75">
        <f>B62*24</f>
        <v>6.5</v>
      </c>
    </row>
    <row r="63" spans="2:5" x14ac:dyDescent="0.2">
      <c r="B63" s="14">
        <v>0.30208333333333331</v>
      </c>
      <c r="C63" s="75">
        <f t="shared" ref="C63:C67" si="5">B63*24</f>
        <v>7.25</v>
      </c>
    </row>
    <row r="64" spans="2:5" x14ac:dyDescent="0.2">
      <c r="B64" s="14">
        <v>0.35416666666666702</v>
      </c>
      <c r="C64" s="75">
        <f t="shared" si="5"/>
        <v>8.5000000000000089</v>
      </c>
    </row>
    <row r="65" spans="2:3" x14ac:dyDescent="0.2">
      <c r="B65" s="14">
        <v>0.40625</v>
      </c>
      <c r="C65" s="75">
        <f t="shared" si="5"/>
        <v>9.75</v>
      </c>
    </row>
    <row r="66" spans="2:3" x14ac:dyDescent="0.2">
      <c r="B66" s="14">
        <v>0.4236111111111111</v>
      </c>
      <c r="C66" s="75">
        <f t="shared" si="5"/>
        <v>10.166666666666666</v>
      </c>
    </row>
    <row r="67" spans="2:3" x14ac:dyDescent="0.2">
      <c r="B67" s="14">
        <v>0.49305555555555558</v>
      </c>
      <c r="C67" s="75">
        <f t="shared" si="5"/>
        <v>11.833333333333334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zoomScale="120" workbookViewId="0">
      <selection activeCell="A3" sqref="A3"/>
    </sheetView>
  </sheetViews>
  <sheetFormatPr baseColWidth="10" defaultRowHeight="12.75" x14ac:dyDescent="0.2"/>
  <cols>
    <col min="1" max="1" width="3.140625" customWidth="1"/>
    <col min="2" max="2" width="17.140625" customWidth="1"/>
    <col min="3" max="3" width="12.42578125" customWidth="1"/>
    <col min="4" max="4" width="21.85546875" bestFit="1" customWidth="1"/>
    <col min="5" max="5" width="22.140625" customWidth="1"/>
  </cols>
  <sheetData>
    <row r="1" spans="1:5" ht="20.25" x14ac:dyDescent="0.3">
      <c r="A1" s="55" t="str">
        <f ca="1">MID(CELL("Dateiname",A1),FIND("]",CELL("Dateiname",A1))+1,255)</f>
        <v>ISOKALENDERWOCHE</v>
      </c>
      <c r="E1" s="55" t="s">
        <v>117</v>
      </c>
    </row>
    <row r="3" spans="1:5" x14ac:dyDescent="0.2">
      <c r="B3" s="7" t="s">
        <v>16</v>
      </c>
      <c r="C3" s="9" t="s">
        <v>3</v>
      </c>
      <c r="D3" s="7" t="s">
        <v>101</v>
      </c>
      <c r="E3" s="7" t="s">
        <v>100</v>
      </c>
    </row>
    <row r="4" spans="1:5" x14ac:dyDescent="0.2">
      <c r="B4" s="12">
        <v>38353</v>
      </c>
      <c r="C4" s="56">
        <f>_xlfn.ISOWEEKNUM(B4)</f>
        <v>53</v>
      </c>
      <c r="D4" s="61">
        <f>WEEKNUM(B4,21)</f>
        <v>53</v>
      </c>
      <c r="E4" s="61">
        <f>TRUNC((B4-DATE(YEAR(B4-MOD(B4-2,7)+3),1,MOD(B4-2,7)-9))/7)</f>
        <v>53</v>
      </c>
    </row>
    <row r="5" spans="1:5" x14ac:dyDescent="0.2">
      <c r="B5" s="12">
        <v>38353</v>
      </c>
      <c r="C5" s="56">
        <f t="shared" ref="C5:C18" si="0">_xlfn.ISOWEEKNUM(B5)</f>
        <v>53</v>
      </c>
      <c r="D5" s="61">
        <f t="shared" ref="D5:D18" si="1">WEEKNUM(B5,21)</f>
        <v>53</v>
      </c>
      <c r="E5" s="61">
        <f>TRUNC((B5-DATE(YEAR(B5-MOD(B5-2,7)+3),1,MOD(B5-2,7)-9))/7)</f>
        <v>53</v>
      </c>
    </row>
    <row r="6" spans="1:5" x14ac:dyDescent="0.2">
      <c r="B6" s="84">
        <v>38353</v>
      </c>
      <c r="C6" s="85">
        <f t="shared" si="0"/>
        <v>53</v>
      </c>
      <c r="D6" s="86">
        <f t="shared" si="1"/>
        <v>53</v>
      </c>
      <c r="E6" s="86">
        <f>TRUNC((B6-DATE(YEAR(B6-MOD(B6-2,7)+3),1,MOD(B6-2,7)-9))/7)</f>
        <v>53</v>
      </c>
    </row>
    <row r="7" spans="1:5" x14ac:dyDescent="0.2">
      <c r="B7" s="12">
        <v>38355</v>
      </c>
      <c r="C7" s="56">
        <f t="shared" si="0"/>
        <v>1</v>
      </c>
      <c r="D7" s="61">
        <f t="shared" si="1"/>
        <v>1</v>
      </c>
      <c r="E7" s="61">
        <f>TRUNC((B7-DATE(YEAR(B7-MOD(B7-2,7)+3),1,MOD(B7-2,7)-9))/7)</f>
        <v>1</v>
      </c>
    </row>
    <row r="8" spans="1:5" x14ac:dyDescent="0.2">
      <c r="B8" s="12">
        <v>38355</v>
      </c>
      <c r="C8" s="56">
        <f t="shared" si="0"/>
        <v>1</v>
      </c>
      <c r="D8" s="61">
        <f t="shared" si="1"/>
        <v>1</v>
      </c>
      <c r="E8" s="61">
        <f t="shared" ref="E8:E18" si="2">TRUNC((B8-DATE(YEAR(B8-MOD(B8-2,7)+3),1,MOD(B8-2,7)-9))/7)</f>
        <v>1</v>
      </c>
    </row>
    <row r="9" spans="1:5" x14ac:dyDescent="0.2">
      <c r="B9" s="84">
        <v>38355</v>
      </c>
      <c r="C9" s="85">
        <f t="shared" si="0"/>
        <v>1</v>
      </c>
      <c r="D9" s="86">
        <f t="shared" si="1"/>
        <v>1</v>
      </c>
      <c r="E9" s="86">
        <f t="shared" si="2"/>
        <v>1</v>
      </c>
    </row>
    <row r="10" spans="1:5" x14ac:dyDescent="0.2">
      <c r="B10" s="12">
        <v>38645</v>
      </c>
      <c r="C10" s="56">
        <f t="shared" si="0"/>
        <v>42</v>
      </c>
      <c r="D10" s="61">
        <f t="shared" si="1"/>
        <v>42</v>
      </c>
      <c r="E10" s="61">
        <f>TRUNC((B10-DATE(YEAR(B10-MOD(B10-2,7)+3),1,MOD(B10-2,7)-9))/7)</f>
        <v>42</v>
      </c>
    </row>
    <row r="11" spans="1:5" x14ac:dyDescent="0.2">
      <c r="B11" s="12">
        <v>38645</v>
      </c>
      <c r="C11" s="56">
        <f t="shared" si="0"/>
        <v>42</v>
      </c>
      <c r="D11" s="61">
        <f t="shared" si="1"/>
        <v>42</v>
      </c>
      <c r="E11" s="61">
        <f>TRUNC((B11-DATE(YEAR(B11-MOD(B11-2,7)+3),1,MOD(B11-2,7)-9))/7)</f>
        <v>42</v>
      </c>
    </row>
    <row r="12" spans="1:5" x14ac:dyDescent="0.2">
      <c r="B12" s="84">
        <v>38645</v>
      </c>
      <c r="C12" s="85">
        <f t="shared" si="0"/>
        <v>42</v>
      </c>
      <c r="D12" s="86">
        <f t="shared" si="1"/>
        <v>42</v>
      </c>
      <c r="E12" s="86">
        <f>TRUNC((B12-DATE(YEAR(B12-MOD(B12-2,7)+3),1,MOD(B12-2,7)-9))/7)</f>
        <v>42</v>
      </c>
    </row>
    <row r="13" spans="1:5" x14ac:dyDescent="0.2">
      <c r="B13" s="12">
        <v>41274</v>
      </c>
      <c r="C13" s="56">
        <f t="shared" si="0"/>
        <v>1</v>
      </c>
      <c r="D13" s="61">
        <f t="shared" si="1"/>
        <v>1</v>
      </c>
      <c r="E13" s="61">
        <f t="shared" si="2"/>
        <v>1</v>
      </c>
    </row>
    <row r="14" spans="1:5" x14ac:dyDescent="0.2">
      <c r="B14" s="12">
        <v>41274</v>
      </c>
      <c r="C14" s="56">
        <f t="shared" si="0"/>
        <v>1</v>
      </c>
      <c r="D14" s="61">
        <f t="shared" si="1"/>
        <v>1</v>
      </c>
      <c r="E14" s="61">
        <f t="shared" si="2"/>
        <v>1</v>
      </c>
    </row>
    <row r="15" spans="1:5" x14ac:dyDescent="0.2">
      <c r="B15" s="84">
        <v>41274</v>
      </c>
      <c r="C15" s="85">
        <f t="shared" si="0"/>
        <v>1</v>
      </c>
      <c r="D15" s="86">
        <f t="shared" si="1"/>
        <v>1</v>
      </c>
      <c r="E15" s="86">
        <f t="shared" si="2"/>
        <v>1</v>
      </c>
    </row>
    <row r="16" spans="1:5" x14ac:dyDescent="0.2">
      <c r="B16" s="12">
        <v>41276</v>
      </c>
      <c r="C16" s="56">
        <f t="shared" si="0"/>
        <v>1</v>
      </c>
      <c r="D16" s="61">
        <f t="shared" si="1"/>
        <v>1</v>
      </c>
      <c r="E16" s="61">
        <f t="shared" si="2"/>
        <v>1</v>
      </c>
    </row>
    <row r="17" spans="2:5" x14ac:dyDescent="0.2">
      <c r="B17" s="12">
        <v>41276</v>
      </c>
      <c r="C17" s="56">
        <f t="shared" si="0"/>
        <v>1</v>
      </c>
      <c r="D17" s="61">
        <f t="shared" si="1"/>
        <v>1</v>
      </c>
      <c r="E17" s="61">
        <f t="shared" si="2"/>
        <v>1</v>
      </c>
    </row>
    <row r="18" spans="2:5" x14ac:dyDescent="0.2">
      <c r="B18" s="12">
        <v>41276</v>
      </c>
      <c r="C18" s="56">
        <f t="shared" si="0"/>
        <v>1</v>
      </c>
      <c r="D18" s="61">
        <f t="shared" si="1"/>
        <v>1</v>
      </c>
      <c r="E18" s="61">
        <f t="shared" si="2"/>
        <v>1</v>
      </c>
    </row>
    <row r="20" spans="2:5" x14ac:dyDescent="0.2">
      <c r="B20" s="21" t="s">
        <v>108</v>
      </c>
    </row>
    <row r="21" spans="2:5" x14ac:dyDescent="0.2">
      <c r="B21" s="21" t="s">
        <v>109</v>
      </c>
    </row>
    <row r="22" spans="2:5" x14ac:dyDescent="0.2">
      <c r="B22" s="21" t="s">
        <v>118</v>
      </c>
    </row>
    <row r="23" spans="2:5" x14ac:dyDescent="0.2">
      <c r="B23" s="21" t="s">
        <v>102</v>
      </c>
    </row>
    <row r="24" spans="2:5" x14ac:dyDescent="0.2">
      <c r="B24" s="94" t="str">
        <f>HYPERLINK("http://www.excelformeln.de/formeln.html?welcher=7","Kalenderwochenformel auf excelformeln.de")</f>
        <v>Kalenderwochenformel auf excelformeln.de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23" customWidth="1"/>
    <col min="3" max="3" width="19.140625" customWidth="1"/>
  </cols>
  <sheetData>
    <row r="1" spans="1:3" ht="20.25" x14ac:dyDescent="0.3">
      <c r="A1" s="55" t="str">
        <f ca="1">MID(CELL("Dateiname",A1),FIND("]",CELL("Dateiname",A1))+1,255)</f>
        <v>JAHR</v>
      </c>
    </row>
    <row r="3" spans="1:3" x14ac:dyDescent="0.2">
      <c r="B3" s="7" t="s">
        <v>16</v>
      </c>
      <c r="C3" s="10" t="s">
        <v>3</v>
      </c>
    </row>
    <row r="4" spans="1:3" x14ac:dyDescent="0.2">
      <c r="B4" s="12">
        <v>38353</v>
      </c>
      <c r="C4" s="56">
        <f t="shared" ref="C4:C10" si="0">YEAR(B4)</f>
        <v>2005</v>
      </c>
    </row>
    <row r="5" spans="1:3" x14ac:dyDescent="0.2">
      <c r="B5" s="51">
        <f ca="1">TODAY()</f>
        <v>41308</v>
      </c>
      <c r="C5" s="56">
        <f t="shared" ca="1" si="0"/>
        <v>2013</v>
      </c>
    </row>
    <row r="6" spans="1:3" x14ac:dyDescent="0.2">
      <c r="B6" s="12">
        <v>21868</v>
      </c>
      <c r="C6" s="56">
        <f t="shared" si="0"/>
        <v>1959</v>
      </c>
    </row>
    <row r="7" spans="1:3" x14ac:dyDescent="0.2">
      <c r="B7" s="12">
        <v>1</v>
      </c>
      <c r="C7" s="56">
        <f t="shared" si="0"/>
        <v>1900</v>
      </c>
    </row>
    <row r="8" spans="1:3" x14ac:dyDescent="0.2">
      <c r="B8" s="3" t="s">
        <v>36</v>
      </c>
      <c r="C8" s="56" t="e">
        <f t="shared" si="0"/>
        <v>#VALUE!</v>
      </c>
    </row>
    <row r="9" spans="1:3" x14ac:dyDescent="0.2">
      <c r="B9" s="12">
        <v>2958465</v>
      </c>
      <c r="C9" s="56">
        <f t="shared" si="0"/>
        <v>9999</v>
      </c>
    </row>
    <row r="10" spans="1:3" x14ac:dyDescent="0.2">
      <c r="B10" s="3" t="s">
        <v>37</v>
      </c>
      <c r="C10" s="56" t="e">
        <f t="shared" si="0"/>
        <v>#VALUE!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14"/>
  <sheetViews>
    <sheetView zoomScale="120" workbookViewId="0">
      <selection activeCell="C4" sqref="C4"/>
    </sheetView>
  </sheetViews>
  <sheetFormatPr baseColWidth="10" defaultRowHeight="12.75" x14ac:dyDescent="0.2"/>
  <cols>
    <col min="1" max="1" width="3.140625" customWidth="1"/>
    <col min="2" max="2" width="16.7109375" customWidth="1"/>
    <col min="3" max="3" width="27.140625" customWidth="1"/>
    <col min="4" max="4" width="15.85546875" bestFit="1" customWidth="1"/>
  </cols>
  <sheetData>
    <row r="1" spans="1:4" ht="20.25" x14ac:dyDescent="0.3">
      <c r="A1" s="4" t="str">
        <f ca="1">MID(CELL("Dateiname",A1),FIND("]",CELL("Dateiname",A1))+1,255)</f>
        <v>JETZT</v>
      </c>
      <c r="B1" s="4"/>
    </row>
    <row r="3" spans="1:4" x14ac:dyDescent="0.2">
      <c r="C3" s="9" t="s">
        <v>3</v>
      </c>
      <c r="D3" s="60" t="s">
        <v>90</v>
      </c>
    </row>
    <row r="4" spans="1:4" x14ac:dyDescent="0.2">
      <c r="B4" s="6" t="s">
        <v>38</v>
      </c>
      <c r="C4" s="58">
        <f ca="1">NOW()</f>
        <v>41308.64166238426</v>
      </c>
      <c r="D4" s="59">
        <f ca="1">C4</f>
        <v>41308.64166238426</v>
      </c>
    </row>
    <row r="5" spans="1:4" x14ac:dyDescent="0.2">
      <c r="B5" s="6" t="s">
        <v>39</v>
      </c>
      <c r="C5" s="58">
        <f ca="1">NOW()+1/24</f>
        <v>41308.683329050924</v>
      </c>
      <c r="D5" s="59">
        <f t="shared" ref="D5:D6" ca="1" si="0">C5</f>
        <v>41308.683329050924</v>
      </c>
    </row>
    <row r="6" spans="1:4" x14ac:dyDescent="0.2">
      <c r="B6" s="6" t="s">
        <v>40</v>
      </c>
      <c r="C6" s="58">
        <f ca="1">NOW()+12/24</f>
        <v>41309.14166238426</v>
      </c>
      <c r="D6" s="59">
        <f t="shared" ca="1" si="0"/>
        <v>41309.14166238426</v>
      </c>
    </row>
    <row r="7" spans="1:4" x14ac:dyDescent="0.2">
      <c r="B7" s="6"/>
      <c r="C7" s="13"/>
    </row>
    <row r="8" spans="1:4" x14ac:dyDescent="0.2">
      <c r="B8" s="6" t="s">
        <v>54</v>
      </c>
    </row>
    <row r="9" spans="1:4" x14ac:dyDescent="0.2">
      <c r="B9" s="6" t="s">
        <v>45</v>
      </c>
      <c r="C9" s="58">
        <f ca="1">NOW()-1/24</f>
        <v>41308.599995717595</v>
      </c>
      <c r="D9" s="59">
        <f t="shared" ref="D9:D14" ca="1" si="1">C9</f>
        <v>41308.599995717595</v>
      </c>
    </row>
    <row r="10" spans="1:4" x14ac:dyDescent="0.2">
      <c r="B10" s="6" t="s">
        <v>41</v>
      </c>
      <c r="C10" s="58">
        <f ca="1">NOW()-6/24</f>
        <v>41308.39166238426</v>
      </c>
      <c r="D10" s="59">
        <f t="shared" ca="1" si="1"/>
        <v>41308.39166238426</v>
      </c>
    </row>
    <row r="11" spans="1:4" x14ac:dyDescent="0.2">
      <c r="B11" s="6" t="s">
        <v>42</v>
      </c>
      <c r="C11" s="58">
        <f ca="1">NOW()-9/24</f>
        <v>41308.26666238426</v>
      </c>
      <c r="D11" s="59">
        <f t="shared" ca="1" si="1"/>
        <v>41308.26666238426</v>
      </c>
    </row>
    <row r="12" spans="1:4" x14ac:dyDescent="0.2">
      <c r="B12" s="6" t="s">
        <v>46</v>
      </c>
      <c r="C12" s="58">
        <f ca="1">NOW()+8/24</f>
        <v>41308.974995717595</v>
      </c>
      <c r="D12" s="59">
        <f t="shared" ca="1" si="1"/>
        <v>41308.974995717595</v>
      </c>
    </row>
    <row r="13" spans="1:4" x14ac:dyDescent="0.2">
      <c r="B13" s="6" t="s">
        <v>43</v>
      </c>
      <c r="C13" s="58">
        <f ca="1">NOW()+7/24</f>
        <v>41308.933329050924</v>
      </c>
      <c r="D13" s="59">
        <f t="shared" ca="1" si="1"/>
        <v>41308.933329050924</v>
      </c>
    </row>
    <row r="14" spans="1:4" x14ac:dyDescent="0.2">
      <c r="B14" s="6" t="s">
        <v>44</v>
      </c>
      <c r="C14" s="58">
        <f ca="1">NOW()+2/24</f>
        <v>41308.724995717595</v>
      </c>
      <c r="D14" s="59">
        <f t="shared" ca="1" si="1"/>
        <v>41308.724995717595</v>
      </c>
    </row>
  </sheetData>
  <phoneticPr fontId="0" type="noConversion"/>
  <conditionalFormatting sqref="D4:D6">
    <cfRule type="dataBar" priority="2">
      <dataBar>
        <cfvo type="min"/>
        <cfvo type="max"/>
        <color rgb="FF638EC6"/>
      </dataBar>
    </cfRule>
  </conditionalFormatting>
  <conditionalFormatting sqref="D9:D14">
    <cfRule type="dataBar" priority="1">
      <dataBar>
        <cfvo type="min"/>
        <cfvo type="max"/>
        <color rgb="FF638EC6"/>
      </dataBar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9"/>
  <sheetViews>
    <sheetView zoomScale="120" workbookViewId="0">
      <selection activeCell="A3" sqref="A3"/>
    </sheetView>
  </sheetViews>
  <sheetFormatPr baseColWidth="10" defaultRowHeight="12.75" x14ac:dyDescent="0.2"/>
  <cols>
    <col min="1" max="1" width="3.140625" customWidth="1"/>
    <col min="2" max="2" width="13.7109375" customWidth="1"/>
    <col min="3" max="3" width="11" customWidth="1"/>
    <col min="4" max="4" width="12.85546875" customWidth="1"/>
    <col min="5" max="5" width="22.140625" customWidth="1"/>
  </cols>
  <sheetData>
    <row r="1" spans="1:5" ht="20.25" x14ac:dyDescent="0.3">
      <c r="A1" s="55" t="str">
        <f ca="1">MID(CELL("Dateiname",A1),FIND("]",CELL("Dateiname",A1))+1,255)</f>
        <v>KALENDERWOCHE</v>
      </c>
    </row>
    <row r="3" spans="1:5" x14ac:dyDescent="0.2">
      <c r="B3" s="7" t="s">
        <v>16</v>
      </c>
      <c r="C3" s="7" t="s">
        <v>17</v>
      </c>
      <c r="D3" s="9" t="s">
        <v>3</v>
      </c>
      <c r="E3" s="7" t="s">
        <v>53</v>
      </c>
    </row>
    <row r="4" spans="1:5" x14ac:dyDescent="0.2">
      <c r="B4" s="12">
        <v>38353</v>
      </c>
      <c r="C4" s="3"/>
      <c r="D4" s="56">
        <f>WEEKNUM(B4)</f>
        <v>1</v>
      </c>
      <c r="E4" s="61">
        <f>TRUNC((B4-DATE(YEAR(B4-MOD(B4-2,7)+3),1,MOD(B4-2,7)-9))/7)</f>
        <v>53</v>
      </c>
    </row>
    <row r="5" spans="1:5" x14ac:dyDescent="0.2">
      <c r="B5" s="12">
        <v>38353</v>
      </c>
      <c r="C5" s="3">
        <v>1</v>
      </c>
      <c r="D5" s="56">
        <f>WEEKNUM(B5,C5)</f>
        <v>1</v>
      </c>
      <c r="E5" s="61">
        <f>TRUNC((B5-DATE(YEAR(B5-MOD(B5-2,7)+3),1,MOD(B5-2,7)-9))/7)</f>
        <v>53</v>
      </c>
    </row>
    <row r="6" spans="1:5" x14ac:dyDescent="0.2">
      <c r="B6" s="12">
        <v>38353</v>
      </c>
      <c r="C6" s="3">
        <v>2</v>
      </c>
      <c r="D6" s="56">
        <f>WEEKNUM(B6,C6)</f>
        <v>1</v>
      </c>
      <c r="E6" s="61">
        <f>TRUNC((B6-DATE(YEAR(B6-MOD(B6-2,7)+3),1,MOD(B6-2,7)-9))/7)</f>
        <v>53</v>
      </c>
    </row>
    <row r="7" spans="1:5" x14ac:dyDescent="0.2">
      <c r="B7" s="80">
        <v>38353</v>
      </c>
      <c r="C7" s="81">
        <v>21</v>
      </c>
      <c r="D7" s="82">
        <f>WEEKNUM(B7,C7)</f>
        <v>53</v>
      </c>
      <c r="E7" s="83">
        <f>TRUNC((B7-DATE(YEAR(B7-MOD(B7-2,7)+3),1,MOD(B7-2,7)-9))/7)</f>
        <v>53</v>
      </c>
    </row>
    <row r="8" spans="1:5" x14ac:dyDescent="0.2">
      <c r="B8" s="12">
        <v>38355</v>
      </c>
      <c r="C8" s="3"/>
      <c r="D8" s="56">
        <f>WEEKNUM(B8)</f>
        <v>2</v>
      </c>
      <c r="E8" s="61">
        <f>TRUNC((B8-DATE(YEAR(B8-MOD(B8-2,7)+3),1,MOD(B8-2,7)-9))/7)</f>
        <v>1</v>
      </c>
    </row>
    <row r="9" spans="1:5" x14ac:dyDescent="0.2">
      <c r="B9" s="12">
        <v>38355</v>
      </c>
      <c r="C9" s="3">
        <v>1</v>
      </c>
      <c r="D9" s="56">
        <f>WEEKNUM(B9,C9)</f>
        <v>2</v>
      </c>
      <c r="E9" s="61">
        <f t="shared" ref="E9:E23" si="0">TRUNC((B9-DATE(YEAR(B9-MOD(B9-2,7)+3),1,MOD(B9-2,7)-9))/7)</f>
        <v>1</v>
      </c>
    </row>
    <row r="10" spans="1:5" x14ac:dyDescent="0.2">
      <c r="B10" s="12">
        <v>38355</v>
      </c>
      <c r="C10" s="3">
        <v>2</v>
      </c>
      <c r="D10" s="56">
        <f>WEEKNUM(B10,C10)</f>
        <v>2</v>
      </c>
      <c r="E10" s="61">
        <f t="shared" si="0"/>
        <v>1</v>
      </c>
    </row>
    <row r="11" spans="1:5" x14ac:dyDescent="0.2">
      <c r="B11" s="80">
        <v>38355</v>
      </c>
      <c r="C11" s="81">
        <v>21</v>
      </c>
      <c r="D11" s="82">
        <f>WEEKNUM(B11,C11)</f>
        <v>1</v>
      </c>
      <c r="E11" s="83">
        <f t="shared" si="0"/>
        <v>1</v>
      </c>
    </row>
    <row r="12" spans="1:5" x14ac:dyDescent="0.2">
      <c r="B12" s="12">
        <v>38645</v>
      </c>
      <c r="C12" s="3"/>
      <c r="D12" s="56">
        <f>WEEKNUM(B12)</f>
        <v>43</v>
      </c>
      <c r="E12" s="61">
        <f t="shared" si="0"/>
        <v>42</v>
      </c>
    </row>
    <row r="13" spans="1:5" x14ac:dyDescent="0.2">
      <c r="B13" s="12">
        <v>38645</v>
      </c>
      <c r="C13" s="3">
        <v>1</v>
      </c>
      <c r="D13" s="56">
        <f>WEEKNUM(B13,C13)</f>
        <v>43</v>
      </c>
      <c r="E13" s="61">
        <f t="shared" si="0"/>
        <v>42</v>
      </c>
    </row>
    <row r="14" spans="1:5" x14ac:dyDescent="0.2">
      <c r="B14" s="12">
        <v>38645</v>
      </c>
      <c r="C14" s="3">
        <v>2</v>
      </c>
      <c r="D14" s="56">
        <f>WEEKNUM(B14,C14)</f>
        <v>43</v>
      </c>
      <c r="E14" s="61">
        <f t="shared" si="0"/>
        <v>42</v>
      </c>
    </row>
    <row r="15" spans="1:5" x14ac:dyDescent="0.2">
      <c r="B15" s="80">
        <v>38645</v>
      </c>
      <c r="C15" s="81">
        <v>21</v>
      </c>
      <c r="D15" s="82">
        <f>WEEKNUM(B15,C15)</f>
        <v>42</v>
      </c>
      <c r="E15" s="83">
        <f t="shared" si="0"/>
        <v>42</v>
      </c>
    </row>
    <row r="16" spans="1:5" x14ac:dyDescent="0.2">
      <c r="B16" s="12">
        <v>41274</v>
      </c>
      <c r="C16" s="3"/>
      <c r="D16" s="56">
        <f>WEEKNUM(B16)</f>
        <v>53</v>
      </c>
      <c r="E16" s="61">
        <f t="shared" si="0"/>
        <v>1</v>
      </c>
    </row>
    <row r="17" spans="2:5" x14ac:dyDescent="0.2">
      <c r="B17" s="12">
        <v>41274</v>
      </c>
      <c r="C17" s="3">
        <v>1</v>
      </c>
      <c r="D17" s="56">
        <f>WEEKNUM(B17,C17)</f>
        <v>53</v>
      </c>
      <c r="E17" s="61">
        <f t="shared" si="0"/>
        <v>1</v>
      </c>
    </row>
    <row r="18" spans="2:5" x14ac:dyDescent="0.2">
      <c r="B18" s="12">
        <v>41274</v>
      </c>
      <c r="C18" s="3">
        <v>2</v>
      </c>
      <c r="D18" s="56">
        <f>WEEKNUM(B18,C18)</f>
        <v>54</v>
      </c>
      <c r="E18" s="61">
        <f t="shared" si="0"/>
        <v>1</v>
      </c>
    </row>
    <row r="19" spans="2:5" x14ac:dyDescent="0.2">
      <c r="B19" s="80">
        <v>41274</v>
      </c>
      <c r="C19" s="81">
        <v>21</v>
      </c>
      <c r="D19" s="82">
        <f>WEEKNUM(B19,C19)</f>
        <v>1</v>
      </c>
      <c r="E19" s="83">
        <f t="shared" si="0"/>
        <v>1</v>
      </c>
    </row>
    <row r="20" spans="2:5" x14ac:dyDescent="0.2">
      <c r="B20" s="12">
        <v>41276</v>
      </c>
      <c r="C20" s="3"/>
      <c r="D20" s="56">
        <f>WEEKNUM(B20)</f>
        <v>1</v>
      </c>
      <c r="E20" s="61">
        <f t="shared" si="0"/>
        <v>1</v>
      </c>
    </row>
    <row r="21" spans="2:5" x14ac:dyDescent="0.2">
      <c r="B21" s="12">
        <v>41276</v>
      </c>
      <c r="C21" s="3">
        <v>1</v>
      </c>
      <c r="D21" s="56">
        <f>WEEKNUM(B21,C21)</f>
        <v>1</v>
      </c>
      <c r="E21" s="61">
        <f t="shared" si="0"/>
        <v>1</v>
      </c>
    </row>
    <row r="22" spans="2:5" x14ac:dyDescent="0.2">
      <c r="B22" s="12">
        <v>41276</v>
      </c>
      <c r="C22" s="3">
        <v>2</v>
      </c>
      <c r="D22" s="56">
        <f>WEEKNUM(B22,C22)</f>
        <v>1</v>
      </c>
      <c r="E22" s="61">
        <f t="shared" si="0"/>
        <v>1</v>
      </c>
    </row>
    <row r="23" spans="2:5" x14ac:dyDescent="0.2">
      <c r="B23" s="12">
        <v>41276</v>
      </c>
      <c r="C23" s="3">
        <v>21</v>
      </c>
      <c r="D23" s="56">
        <f>WEEKNUM(B23,C23)</f>
        <v>1</v>
      </c>
      <c r="E23" s="61">
        <f t="shared" si="0"/>
        <v>1</v>
      </c>
    </row>
    <row r="25" spans="2:5" x14ac:dyDescent="0.2">
      <c r="B25" s="21" t="s">
        <v>106</v>
      </c>
    </row>
    <row r="26" spans="2:5" x14ac:dyDescent="0.2">
      <c r="B26" s="21" t="s">
        <v>105</v>
      </c>
    </row>
    <row r="27" spans="2:5" x14ac:dyDescent="0.2">
      <c r="B27" s="21" t="s">
        <v>119</v>
      </c>
    </row>
    <row r="28" spans="2:5" x14ac:dyDescent="0.2">
      <c r="B28" s="21" t="s">
        <v>107</v>
      </c>
    </row>
    <row r="29" spans="2:5" x14ac:dyDescent="0.2">
      <c r="B29" s="94" t="str">
        <f>HYPERLINK("http://www.excelformeln.de/formeln.html?welcher=7","Kalenderwochenformel auf excelformeln.de")</f>
        <v>Kalenderwochenformel auf excelformeln.de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C8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8.5703125" customWidth="1"/>
    <col min="3" max="3" width="18.85546875" customWidth="1"/>
    <col min="4" max="4" width="11.42578125" customWidth="1"/>
  </cols>
  <sheetData>
    <row r="1" spans="1:3" ht="20.25" x14ac:dyDescent="0.3">
      <c r="A1" s="55" t="str">
        <f ca="1">MID(CELL("Dateiname",A1),FIND("]",CELL("Dateiname",A1))+1,255)</f>
        <v>MINUTE</v>
      </c>
    </row>
    <row r="3" spans="1:3" x14ac:dyDescent="0.2">
      <c r="B3" s="7" t="s">
        <v>2</v>
      </c>
      <c r="C3" s="9" t="s">
        <v>3</v>
      </c>
    </row>
    <row r="4" spans="1:3" x14ac:dyDescent="0.2">
      <c r="B4" s="14">
        <v>0.27986111111111112</v>
      </c>
      <c r="C4" s="56">
        <f>MINUTE(B4)</f>
        <v>43</v>
      </c>
    </row>
    <row r="5" spans="1:3" x14ac:dyDescent="0.2">
      <c r="B5" s="58">
        <f ca="1">NOW()</f>
        <v>41308.64166238426</v>
      </c>
      <c r="C5" s="56">
        <f ca="1">MINUTE(B5)</f>
        <v>24</v>
      </c>
    </row>
    <row r="6" spans="1:3" x14ac:dyDescent="0.2">
      <c r="B6" s="22">
        <v>0.94829861111111102</v>
      </c>
      <c r="C6" s="56">
        <f>MINUTE(B6)</f>
        <v>45</v>
      </c>
    </row>
    <row r="7" spans="1:3" x14ac:dyDescent="0.2">
      <c r="B7" s="30" t="str">
        <f ca="1">TEXT(NOW(),"hh:mm:ss")</f>
        <v>15:24:00</v>
      </c>
      <c r="C7" s="56">
        <f ca="1">MINUTE(B7)</f>
        <v>24</v>
      </c>
    </row>
    <row r="8" spans="1:3" x14ac:dyDescent="0.2">
      <c r="B8" s="30" t="str">
        <f>"24.12.2008 18:12"</f>
        <v>24.12.2008 18:12</v>
      </c>
      <c r="C8" s="56">
        <f>MINUTE(B8)</f>
        <v>12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10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22.85546875" customWidth="1"/>
    <col min="3" max="3" width="29" customWidth="1"/>
  </cols>
  <sheetData>
    <row r="1" spans="1:3" ht="20.25" x14ac:dyDescent="0.3">
      <c r="A1" s="55" t="str">
        <f ca="1">MID(CELL("Dateiname",A1),FIND("]",CELL("Dateiname",A1))+1,255)</f>
        <v>MONAT</v>
      </c>
    </row>
    <row r="3" spans="1:3" x14ac:dyDescent="0.2">
      <c r="B3" s="7" t="s">
        <v>4</v>
      </c>
      <c r="C3" s="9" t="s">
        <v>3</v>
      </c>
    </row>
    <row r="4" spans="1:3" x14ac:dyDescent="0.2">
      <c r="B4" s="12">
        <v>38353</v>
      </c>
      <c r="C4" s="56">
        <f>MONTH(B4)</f>
        <v>1</v>
      </c>
    </row>
    <row r="5" spans="1:3" x14ac:dyDescent="0.2">
      <c r="B5" s="51">
        <f ca="1">TODAY()</f>
        <v>41308</v>
      </c>
      <c r="C5" s="56">
        <f t="shared" ref="C5:C10" ca="1" si="0">MONTH(B5)</f>
        <v>2</v>
      </c>
    </row>
    <row r="6" spans="1:3" x14ac:dyDescent="0.2">
      <c r="B6" s="12">
        <v>21868</v>
      </c>
      <c r="C6" s="56">
        <f t="shared" si="0"/>
        <v>11</v>
      </c>
    </row>
    <row r="7" spans="1:3" x14ac:dyDescent="0.2">
      <c r="B7" s="12">
        <v>1</v>
      </c>
      <c r="C7" s="56">
        <f t="shared" si="0"/>
        <v>1</v>
      </c>
    </row>
    <row r="8" spans="1:3" x14ac:dyDescent="0.2">
      <c r="B8" s="3" t="s">
        <v>36</v>
      </c>
      <c r="C8" s="56" t="e">
        <f t="shared" si="0"/>
        <v>#VALUE!</v>
      </c>
    </row>
    <row r="9" spans="1:3" x14ac:dyDescent="0.2">
      <c r="B9" s="12">
        <v>2958465</v>
      </c>
      <c r="C9" s="56">
        <f t="shared" si="0"/>
        <v>12</v>
      </c>
    </row>
    <row r="10" spans="1:3" x14ac:dyDescent="0.2">
      <c r="B10" s="3" t="s">
        <v>37</v>
      </c>
      <c r="C10" s="56" t="e">
        <f t="shared" si="0"/>
        <v>#VALUE!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6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9.140625" customWidth="1"/>
    <col min="3" max="3" width="10.140625" customWidth="1"/>
    <col min="4" max="4" width="16" customWidth="1"/>
    <col min="5" max="5" width="20.42578125" customWidth="1"/>
  </cols>
  <sheetData>
    <row r="1" spans="1:5" ht="20.25" x14ac:dyDescent="0.3">
      <c r="A1" s="55" t="str">
        <f ca="1">MID(CELL("Dateiname",A1),FIND("]",CELL("Dateiname",A1))+1,255)</f>
        <v>MONATSENDE</v>
      </c>
    </row>
    <row r="3" spans="1:5" x14ac:dyDescent="0.2">
      <c r="B3" s="7" t="s">
        <v>6</v>
      </c>
      <c r="C3" s="7" t="s">
        <v>15</v>
      </c>
      <c r="D3" s="5" t="s">
        <v>3</v>
      </c>
      <c r="E3" s="7" t="s">
        <v>53</v>
      </c>
    </row>
    <row r="4" spans="1:5" x14ac:dyDescent="0.2">
      <c r="B4" s="12">
        <v>40909</v>
      </c>
      <c r="C4" s="3">
        <v>18</v>
      </c>
      <c r="D4" s="51">
        <f>EOMONTH(B4,C4)</f>
        <v>41486</v>
      </c>
      <c r="E4" s="51">
        <f>DATE(YEAR(B4),MONTH(B4)+C4+1,1)-1</f>
        <v>41486</v>
      </c>
    </row>
    <row r="5" spans="1:5" x14ac:dyDescent="0.2">
      <c r="B5" s="51">
        <f ca="1">TODAY()</f>
        <v>41308</v>
      </c>
      <c r="C5" s="3">
        <v>6</v>
      </c>
      <c r="D5" s="51">
        <f ca="1">EOMONTH(B5,C5)</f>
        <v>41517</v>
      </c>
      <c r="E5" s="51">
        <f ca="1">DATE(YEAR(B5),MONTH(B5)+C5+1,1)-1</f>
        <v>41517</v>
      </c>
    </row>
    <row r="6" spans="1:5" x14ac:dyDescent="0.2">
      <c r="B6" s="12">
        <v>41609</v>
      </c>
      <c r="C6" s="3">
        <v>2</v>
      </c>
      <c r="D6" s="51">
        <f>EOMONTH(B6,C6)</f>
        <v>41698</v>
      </c>
      <c r="E6" s="51">
        <f>DATE(YEAR(B6),MONTH(B6)+C6+1,1)-1</f>
        <v>41698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E18"/>
  <sheetViews>
    <sheetView zoomScale="120" workbookViewId="0">
      <selection activeCell="B3" sqref="B3"/>
    </sheetView>
  </sheetViews>
  <sheetFormatPr baseColWidth="10" defaultRowHeight="12.75" x14ac:dyDescent="0.2"/>
  <cols>
    <col min="1" max="1" width="2" customWidth="1"/>
    <col min="2" max="5" width="14.28515625" customWidth="1"/>
  </cols>
  <sheetData>
    <row r="1" spans="1:5" ht="20.25" x14ac:dyDescent="0.3">
      <c r="A1" s="55" t="str">
        <f ca="1">MID(CELL("Dateiname",A1),FIND("]",CELL("Dateiname",A1))+1,255)</f>
        <v>NETTOARBEITSTAGE</v>
      </c>
    </row>
    <row r="3" spans="1:5" x14ac:dyDescent="0.2">
      <c r="B3" s="7" t="s">
        <v>23</v>
      </c>
      <c r="C3" s="7" t="s">
        <v>9</v>
      </c>
      <c r="D3" s="7" t="s">
        <v>24</v>
      </c>
      <c r="E3" s="5" t="s">
        <v>3</v>
      </c>
    </row>
    <row r="4" spans="1:5" x14ac:dyDescent="0.2">
      <c r="B4" s="12">
        <v>41255</v>
      </c>
      <c r="C4" s="12">
        <v>41269</v>
      </c>
      <c r="E4" s="56">
        <f>NETWORKDAYS(B4,C4)</f>
        <v>11</v>
      </c>
    </row>
    <row r="5" spans="1:5" x14ac:dyDescent="0.2">
      <c r="B5" s="49">
        <v>41255</v>
      </c>
      <c r="C5" s="49">
        <v>41271</v>
      </c>
      <c r="D5" s="49">
        <v>41268</v>
      </c>
      <c r="E5" s="63">
        <f>NETWORKDAYS(B5,C5,D5:D6)</f>
        <v>11</v>
      </c>
    </row>
    <row r="6" spans="1:5" x14ac:dyDescent="0.2">
      <c r="B6" s="47"/>
      <c r="C6" s="47"/>
      <c r="D6" s="47">
        <v>41269</v>
      </c>
      <c r="E6" s="64"/>
    </row>
    <row r="7" spans="1:5" x14ac:dyDescent="0.2">
      <c r="B7" s="16">
        <v>41255</v>
      </c>
      <c r="C7" s="16">
        <v>41283</v>
      </c>
      <c r="D7" s="18"/>
      <c r="E7" s="62">
        <f>NETWORKDAYS(B7,C7)</f>
        <v>21</v>
      </c>
    </row>
    <row r="8" spans="1:5" x14ac:dyDescent="0.2">
      <c r="B8" s="12">
        <v>41255</v>
      </c>
      <c r="C8" s="12">
        <v>41431</v>
      </c>
      <c r="D8" s="12">
        <v>41268</v>
      </c>
      <c r="E8" s="56">
        <f>NETWORKDAYS(B8,C8,D8:D14)</f>
        <v>120</v>
      </c>
    </row>
    <row r="9" spans="1:5" x14ac:dyDescent="0.2">
      <c r="B9" s="12"/>
      <c r="C9" s="12"/>
      <c r="D9" s="12">
        <v>41269</v>
      </c>
    </row>
    <row r="10" spans="1:5" x14ac:dyDescent="0.2">
      <c r="C10" s="12"/>
      <c r="D10" s="12">
        <v>41275</v>
      </c>
      <c r="E10" s="3"/>
    </row>
    <row r="11" spans="1:5" x14ac:dyDescent="0.2">
      <c r="C11" s="12"/>
      <c r="D11" s="12">
        <v>41365</v>
      </c>
      <c r="E11" s="3"/>
    </row>
    <row r="12" spans="1:5" x14ac:dyDescent="0.2">
      <c r="C12" s="12"/>
      <c r="D12" s="12">
        <v>41395</v>
      </c>
      <c r="E12" s="3"/>
    </row>
    <row r="13" spans="1:5" x14ac:dyDescent="0.2">
      <c r="C13" s="12"/>
      <c r="D13" s="12">
        <v>41403</v>
      </c>
      <c r="E13" s="3"/>
    </row>
    <row r="14" spans="1:5" x14ac:dyDescent="0.2">
      <c r="C14" s="12"/>
      <c r="D14" s="12">
        <v>41414</v>
      </c>
      <c r="E14" s="3"/>
    </row>
    <row r="15" spans="1:5" x14ac:dyDescent="0.2">
      <c r="B15" s="16">
        <v>41255</v>
      </c>
      <c r="C15" s="16">
        <v>41423</v>
      </c>
      <c r="D15" s="18"/>
      <c r="E15" s="62">
        <f>NETWORKDAYS(B15,C15,{"26.12.2012";"01.01.2013";"01.04.2013";"01.05.2013";"09.05.2013";"20.05.2013"})</f>
        <v>115</v>
      </c>
    </row>
    <row r="16" spans="1:5" x14ac:dyDescent="0.2">
      <c r="B16" s="53">
        <f ca="1">TODAY()</f>
        <v>41308</v>
      </c>
      <c r="C16" s="53">
        <f ca="1">TODAY()+20</f>
        <v>41328</v>
      </c>
      <c r="D16" s="18"/>
      <c r="E16" s="62">
        <f ca="1">NETWORKDAYS(B16,C16)</f>
        <v>15</v>
      </c>
    </row>
    <row r="17" spans="2:5" x14ac:dyDescent="0.2">
      <c r="B17" s="16">
        <v>41049</v>
      </c>
      <c r="C17" s="16">
        <v>41067</v>
      </c>
      <c r="D17" s="18"/>
      <c r="E17" s="62">
        <f>NETWORKDAYS(B17,C17)</f>
        <v>14</v>
      </c>
    </row>
    <row r="18" spans="2:5" x14ac:dyDescent="0.2">
      <c r="B18" s="16">
        <v>41049</v>
      </c>
      <c r="C18" s="16">
        <v>41068</v>
      </c>
      <c r="D18" s="18"/>
      <c r="E18" s="62">
        <f>NETWORKDAYS(B18,C18,{"20.05.2013"})</f>
        <v>15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6" width="14.28515625" customWidth="1"/>
  </cols>
  <sheetData>
    <row r="1" spans="1:6" ht="20.25" x14ac:dyDescent="0.3">
      <c r="A1" s="55" t="str">
        <f ca="1">MID(CELL("Dateiname",A1),FIND("]",CELL("Dateiname",A1))+1,255)</f>
        <v>NETTOARBEITSTAGE.INTL</v>
      </c>
      <c r="E1" s="55" t="s">
        <v>110</v>
      </c>
    </row>
    <row r="3" spans="1:6" x14ac:dyDescent="0.2">
      <c r="B3" s="7" t="s">
        <v>23</v>
      </c>
      <c r="C3" s="7" t="s">
        <v>9</v>
      </c>
      <c r="D3" s="7" t="s">
        <v>98</v>
      </c>
      <c r="E3" s="7" t="s">
        <v>24</v>
      </c>
      <c r="F3" s="5" t="s">
        <v>3</v>
      </c>
    </row>
    <row r="4" spans="1:6" x14ac:dyDescent="0.2">
      <c r="B4" s="12">
        <v>41255</v>
      </c>
      <c r="C4" s="12">
        <v>41269</v>
      </c>
      <c r="D4" s="15"/>
      <c r="F4" s="56">
        <f>NETWORKDAYS.INTL(B4,C4)</f>
        <v>11</v>
      </c>
    </row>
    <row r="5" spans="1:6" x14ac:dyDescent="0.2">
      <c r="B5" s="49">
        <v>41255</v>
      </c>
      <c r="C5" s="49">
        <v>41271</v>
      </c>
      <c r="D5" s="77">
        <v>1</v>
      </c>
      <c r="E5" s="49">
        <v>41268</v>
      </c>
      <c r="F5" s="63">
        <f>NETWORKDAYS.INTL(B5,C5,D5,E5:E6)</f>
        <v>11</v>
      </c>
    </row>
    <row r="6" spans="1:6" x14ac:dyDescent="0.2">
      <c r="B6" s="47"/>
      <c r="C6" s="47"/>
      <c r="D6" s="78"/>
      <c r="E6" s="47">
        <v>41269</v>
      </c>
      <c r="F6" s="64"/>
    </row>
    <row r="7" spans="1:6" x14ac:dyDescent="0.2">
      <c r="B7" s="16">
        <v>41255</v>
      </c>
      <c r="C7" s="16">
        <v>41283</v>
      </c>
      <c r="D7" s="79"/>
      <c r="E7" s="18"/>
      <c r="F7" s="62">
        <f>NETWORKDAYS.INTL(B7,C7)</f>
        <v>21</v>
      </c>
    </row>
    <row r="8" spans="1:6" x14ac:dyDescent="0.2">
      <c r="B8" s="12">
        <v>41255</v>
      </c>
      <c r="C8" s="12">
        <v>41431</v>
      </c>
      <c r="D8" s="15">
        <v>1</v>
      </c>
      <c r="E8" s="12">
        <v>41268</v>
      </c>
      <c r="F8" s="63">
        <f>NETWORKDAYS.INTL(B8,C8,D8,E8:E14)</f>
        <v>120</v>
      </c>
    </row>
    <row r="9" spans="1:6" x14ac:dyDescent="0.2">
      <c r="B9" s="12"/>
      <c r="C9" s="12"/>
      <c r="D9" s="15"/>
      <c r="E9" s="12">
        <v>41269</v>
      </c>
    </row>
    <row r="10" spans="1:6" x14ac:dyDescent="0.2">
      <c r="C10" s="12"/>
      <c r="D10" s="15"/>
      <c r="E10" s="12">
        <v>41275</v>
      </c>
      <c r="F10" s="3"/>
    </row>
    <row r="11" spans="1:6" x14ac:dyDescent="0.2">
      <c r="C11" s="12"/>
      <c r="D11" s="15"/>
      <c r="E11" s="12">
        <v>41365</v>
      </c>
      <c r="F11" s="3"/>
    </row>
    <row r="12" spans="1:6" x14ac:dyDescent="0.2">
      <c r="C12" s="12"/>
      <c r="D12" s="15"/>
      <c r="E12" s="12">
        <v>41395</v>
      </c>
      <c r="F12" s="3"/>
    </row>
    <row r="13" spans="1:6" x14ac:dyDescent="0.2">
      <c r="C13" s="12"/>
      <c r="D13" s="15"/>
      <c r="E13" s="12">
        <v>41403</v>
      </c>
      <c r="F13" s="3"/>
    </row>
    <row r="14" spans="1:6" x14ac:dyDescent="0.2">
      <c r="C14" s="12"/>
      <c r="D14" s="15"/>
      <c r="E14" s="12">
        <v>41414</v>
      </c>
      <c r="F14" s="3"/>
    </row>
    <row r="15" spans="1:6" x14ac:dyDescent="0.2">
      <c r="B15" s="16">
        <v>41255</v>
      </c>
      <c r="C15" s="16">
        <v>41423</v>
      </c>
      <c r="D15" s="76" t="s">
        <v>99</v>
      </c>
      <c r="E15" s="18"/>
      <c r="F15" s="62">
        <f>NETWORKDAYS.INTL(B15,C15,D15,{"25.12.2012";"26.12.2012";"01.01.2013";"01.04.2013";"01.05.2013";"09.05.2013";"20.05.2013"})</f>
        <v>114</v>
      </c>
    </row>
    <row r="16" spans="1:6" x14ac:dyDescent="0.2">
      <c r="B16" s="53">
        <f ca="1">TODAY()</f>
        <v>41308</v>
      </c>
      <c r="C16" s="53">
        <f ca="1">TODAY()+20</f>
        <v>41328</v>
      </c>
      <c r="D16" s="79"/>
      <c r="E16" s="18"/>
      <c r="F16" s="62">
        <f ca="1">NETWORKDAYS.INTL(B16,C16)</f>
        <v>15</v>
      </c>
    </row>
    <row r="17" spans="2:6" x14ac:dyDescent="0.2">
      <c r="B17" s="16">
        <v>41049</v>
      </c>
      <c r="C17" s="16">
        <v>41067</v>
      </c>
      <c r="D17" s="79"/>
      <c r="E17" s="18"/>
      <c r="F17" s="62">
        <f>NETWORKDAYS.INTL(B17,C17)</f>
        <v>14</v>
      </c>
    </row>
    <row r="18" spans="2:6" x14ac:dyDescent="0.2">
      <c r="B18" s="16">
        <v>41049</v>
      </c>
      <c r="C18" s="16">
        <v>41068</v>
      </c>
      <c r="D18" s="79">
        <v>1</v>
      </c>
      <c r="E18" s="18"/>
      <c r="F18" s="62">
        <f>NETWORKDAYS.INTL(B18,C18,D18,{"20.05.2013"})</f>
        <v>15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C6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24.140625" bestFit="1" customWidth="1"/>
    <col min="3" max="3" width="16.28515625" customWidth="1"/>
  </cols>
  <sheetData>
    <row r="1" spans="1:3" ht="20.25" x14ac:dyDescent="0.3">
      <c r="A1" s="4" t="str">
        <f ca="1">MID(CELL("Dateiname",A1),FIND("]",CELL("Dateiname",A1))+1,255)</f>
        <v>SEKUNDE</v>
      </c>
    </row>
    <row r="3" spans="1:3" x14ac:dyDescent="0.2">
      <c r="B3" s="7" t="s">
        <v>2</v>
      </c>
      <c r="C3" s="5" t="s">
        <v>3</v>
      </c>
    </row>
    <row r="4" spans="1:3" x14ac:dyDescent="0.2">
      <c r="B4" s="65">
        <f ca="1">NOW()</f>
        <v>41308.64166238426</v>
      </c>
      <c r="C4" s="30">
        <f ca="1">SECOND(B4)</f>
        <v>0</v>
      </c>
    </row>
    <row r="5" spans="1:3" x14ac:dyDescent="0.2">
      <c r="B5" s="14">
        <v>0.28000000000000003</v>
      </c>
      <c r="C5" s="30">
        <f>SECOND(B5)</f>
        <v>12</v>
      </c>
    </row>
    <row r="6" spans="1:3" x14ac:dyDescent="0.2">
      <c r="B6" s="13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17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7.42578125" customWidth="1"/>
    <col min="3" max="3" width="9.42578125" customWidth="1"/>
    <col min="4" max="4" width="17.5703125" customWidth="1"/>
    <col min="5" max="5" width="22.28515625" customWidth="1"/>
  </cols>
  <sheetData>
    <row r="1" spans="1:6" ht="20.25" x14ac:dyDescent="0.3">
      <c r="A1" s="55" t="str">
        <f ca="1">MID(CELL("Dateiname",A1),FIND("]",CELL("Dateiname",A1))+1,255)</f>
        <v>ARBEITSTAG</v>
      </c>
    </row>
    <row r="3" spans="1:6" x14ac:dyDescent="0.2">
      <c r="B3" s="41" t="s">
        <v>6</v>
      </c>
      <c r="C3" s="7" t="s">
        <v>7</v>
      </c>
      <c r="D3" s="7" t="s">
        <v>8</v>
      </c>
      <c r="E3" s="5" t="s">
        <v>3</v>
      </c>
    </row>
    <row r="4" spans="1:6" x14ac:dyDescent="0.2">
      <c r="B4" s="12">
        <v>41255</v>
      </c>
      <c r="C4" s="3">
        <v>10</v>
      </c>
      <c r="E4" s="51">
        <f>WORKDAY(B4,C4)</f>
        <v>41269</v>
      </c>
    </row>
    <row r="5" spans="1:6" x14ac:dyDescent="0.2">
      <c r="B5" s="49">
        <v>41255</v>
      </c>
      <c r="C5" s="50">
        <v>10</v>
      </c>
      <c r="D5" s="49">
        <v>41268</v>
      </c>
      <c r="E5" s="52">
        <f>WORKDAY(B5,C5,D5:D6)</f>
        <v>41271</v>
      </c>
      <c r="F5" s="2"/>
    </row>
    <row r="6" spans="1:6" x14ac:dyDescent="0.2">
      <c r="B6" s="47"/>
      <c r="C6" s="48"/>
      <c r="D6" s="47">
        <v>41269</v>
      </c>
      <c r="E6" s="47"/>
    </row>
    <row r="7" spans="1:6" x14ac:dyDescent="0.2">
      <c r="B7" s="16">
        <v>41255</v>
      </c>
      <c r="C7" s="17">
        <v>20</v>
      </c>
      <c r="D7" s="18"/>
      <c r="E7" s="53">
        <f>WORKDAY(B7,C7)</f>
        <v>41283</v>
      </c>
    </row>
    <row r="8" spans="1:6" x14ac:dyDescent="0.2">
      <c r="B8" s="12">
        <v>41255</v>
      </c>
      <c r="C8" s="3">
        <v>120</v>
      </c>
      <c r="D8" s="12">
        <v>41269</v>
      </c>
      <c r="E8" s="51">
        <f>WORKDAY(B8,C8,D8:D13)</f>
        <v>41431</v>
      </c>
    </row>
    <row r="9" spans="1:6" x14ac:dyDescent="0.2">
      <c r="D9" s="12">
        <v>41275</v>
      </c>
    </row>
    <row r="10" spans="1:6" x14ac:dyDescent="0.2">
      <c r="D10" s="12">
        <v>41365</v>
      </c>
      <c r="E10" s="12"/>
    </row>
    <row r="11" spans="1:6" x14ac:dyDescent="0.2">
      <c r="D11" s="12">
        <v>41395</v>
      </c>
    </row>
    <row r="12" spans="1:6" x14ac:dyDescent="0.2">
      <c r="D12" s="12">
        <v>41403</v>
      </c>
    </row>
    <row r="13" spans="1:6" x14ac:dyDescent="0.2">
      <c r="D13" s="12">
        <v>41414</v>
      </c>
    </row>
    <row r="14" spans="1:6" x14ac:dyDescent="0.2">
      <c r="B14" s="16">
        <v>41255</v>
      </c>
      <c r="C14" s="17">
        <v>120</v>
      </c>
      <c r="D14" s="18"/>
      <c r="E14" s="53">
        <f>WORKDAY(B14,C14,{"26.12.2008";"01.01.2009";"13.04.2009";"01.05.2009";"21.05.2009";"01.06.2009"})</f>
        <v>41423</v>
      </c>
    </row>
    <row r="15" spans="1:6" x14ac:dyDescent="0.2">
      <c r="B15" s="53">
        <f ca="1">TODAY()</f>
        <v>41308</v>
      </c>
      <c r="C15" s="17">
        <v>14</v>
      </c>
      <c r="D15" s="18"/>
      <c r="E15" s="53">
        <f ca="1">WORKDAY(B15,C15)</f>
        <v>41326</v>
      </c>
    </row>
    <row r="16" spans="1:6" x14ac:dyDescent="0.2">
      <c r="B16" s="16">
        <v>41049</v>
      </c>
      <c r="C16" s="17">
        <v>14</v>
      </c>
      <c r="D16" s="18"/>
      <c r="E16" s="53">
        <f>WORKDAY(B16,C16)</f>
        <v>41067</v>
      </c>
    </row>
    <row r="17" spans="2:5" x14ac:dyDescent="0.2">
      <c r="B17" s="16">
        <v>41049</v>
      </c>
      <c r="C17" s="17">
        <v>14</v>
      </c>
      <c r="D17" s="18"/>
      <c r="E17" s="53">
        <f>WORKDAY(B17,C17,{"01.06.2012"})</f>
        <v>41068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C5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25.28515625" customWidth="1"/>
    <col min="3" max="3" width="21.85546875" customWidth="1"/>
  </cols>
  <sheetData>
    <row r="1" spans="1:3" ht="20.25" x14ac:dyDescent="0.3">
      <c r="A1" s="4" t="str">
        <f ca="1">MID(CELL("Dateiname",A1),FIND("]",CELL("Dateiname",A1))+1,255)</f>
        <v>STUNDE</v>
      </c>
    </row>
    <row r="3" spans="1:3" x14ac:dyDescent="0.2">
      <c r="B3" s="7" t="s">
        <v>2</v>
      </c>
      <c r="C3" s="5" t="s">
        <v>3</v>
      </c>
    </row>
    <row r="4" spans="1:3" x14ac:dyDescent="0.2">
      <c r="B4" s="14">
        <v>0.27986111111111112</v>
      </c>
      <c r="C4" s="56">
        <f>HOUR(B4)</f>
        <v>6</v>
      </c>
    </row>
    <row r="5" spans="1:3" x14ac:dyDescent="0.2">
      <c r="B5" s="58">
        <f ca="1">NOW()</f>
        <v>41308.64166238426</v>
      </c>
      <c r="C5" s="56">
        <f ca="1">HOUR(B5)</f>
        <v>15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C10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8.140625" customWidth="1"/>
    <col min="3" max="3" width="21.7109375" customWidth="1"/>
  </cols>
  <sheetData>
    <row r="1" spans="1:3" ht="20.25" x14ac:dyDescent="0.3">
      <c r="A1" s="55" t="str">
        <f ca="1">MID(CELL("Dateiname",A1),FIND("]",CELL("Dateiname",A1))+1,255)</f>
        <v>TAG</v>
      </c>
    </row>
    <row r="3" spans="1:3" x14ac:dyDescent="0.2">
      <c r="B3" s="7" t="s">
        <v>2</v>
      </c>
      <c r="C3" s="9" t="s">
        <v>3</v>
      </c>
    </row>
    <row r="4" spans="1:3" x14ac:dyDescent="0.2">
      <c r="B4" s="12">
        <v>41468</v>
      </c>
      <c r="C4" s="56">
        <f>DAY(B4)</f>
        <v>13</v>
      </c>
    </row>
    <row r="5" spans="1:3" x14ac:dyDescent="0.2">
      <c r="B5" s="51">
        <f ca="1">TODAY()</f>
        <v>41308</v>
      </c>
      <c r="C5" s="56">
        <f t="shared" ref="C5:C10" ca="1" si="0">DAY(B5)</f>
        <v>3</v>
      </c>
    </row>
    <row r="6" spans="1:3" x14ac:dyDescent="0.2">
      <c r="B6" s="12">
        <v>21868</v>
      </c>
      <c r="C6" s="56">
        <f t="shared" si="0"/>
        <v>14</v>
      </c>
    </row>
    <row r="7" spans="1:3" x14ac:dyDescent="0.2">
      <c r="B7" s="12">
        <v>1</v>
      </c>
      <c r="C7" s="56">
        <f t="shared" si="0"/>
        <v>1</v>
      </c>
    </row>
    <row r="8" spans="1:3" x14ac:dyDescent="0.2">
      <c r="B8" s="3" t="s">
        <v>36</v>
      </c>
      <c r="C8" s="56" t="e">
        <f t="shared" si="0"/>
        <v>#VALUE!</v>
      </c>
    </row>
    <row r="9" spans="1:3" x14ac:dyDescent="0.2">
      <c r="B9" s="12">
        <v>2958465</v>
      </c>
      <c r="C9" s="56">
        <f t="shared" si="0"/>
        <v>31</v>
      </c>
    </row>
    <row r="10" spans="1:3" x14ac:dyDescent="0.2">
      <c r="B10" s="3" t="s">
        <v>37</v>
      </c>
      <c r="C10" s="56" t="e">
        <f t="shared" si="0"/>
        <v>#VALUE!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4" width="14.28515625" customWidth="1"/>
    <col min="5" max="5" width="20.28515625" bestFit="1" customWidth="1"/>
  </cols>
  <sheetData>
    <row r="1" spans="1:5" ht="20.25" x14ac:dyDescent="0.3">
      <c r="A1" s="55" t="str">
        <f ca="1">MID(CELL("Dateiname",A1),FIND("]",CELL("Dateiname",A1))+1,255)</f>
        <v>TAGE</v>
      </c>
    </row>
    <row r="2" spans="1:5" s="1" customFormat="1" x14ac:dyDescent="0.2">
      <c r="A2" s="11"/>
    </row>
    <row r="3" spans="1:5" x14ac:dyDescent="0.2">
      <c r="B3" s="7" t="s">
        <v>103</v>
      </c>
      <c r="C3" s="7" t="s">
        <v>6</v>
      </c>
      <c r="D3" s="9" t="s">
        <v>3</v>
      </c>
      <c r="E3" s="89" t="s">
        <v>53</v>
      </c>
    </row>
    <row r="4" spans="1:5" x14ac:dyDescent="0.2">
      <c r="B4" s="12">
        <v>41639</v>
      </c>
      <c r="C4" s="12">
        <v>41274</v>
      </c>
      <c r="D4" s="66">
        <f>_xlfn.DAYS(B4,C4)</f>
        <v>365</v>
      </c>
      <c r="E4" s="66">
        <f>B4-C4</f>
        <v>365</v>
      </c>
    </row>
    <row r="5" spans="1:5" x14ac:dyDescent="0.2">
      <c r="B5" s="12">
        <v>41640</v>
      </c>
      <c r="C5" s="12">
        <v>41275</v>
      </c>
      <c r="D5" s="66">
        <f>_xlfn.DAYS(B5,C5)</f>
        <v>365</v>
      </c>
      <c r="E5" s="66">
        <f t="shared" ref="E5:E8" si="0">B5-C5</f>
        <v>365</v>
      </c>
    </row>
    <row r="6" spans="1:5" x14ac:dyDescent="0.2">
      <c r="B6" s="12">
        <v>41275</v>
      </c>
      <c r="C6" s="12">
        <v>41639</v>
      </c>
      <c r="D6" s="66">
        <f t="shared" ref="D6:D8" si="1">_xlfn.DAYS(B6,C6)</f>
        <v>-364</v>
      </c>
      <c r="E6" s="66">
        <f t="shared" si="0"/>
        <v>-364</v>
      </c>
    </row>
    <row r="7" spans="1:5" x14ac:dyDescent="0.2">
      <c r="B7" s="12">
        <v>41274</v>
      </c>
      <c r="C7" s="12">
        <v>40909</v>
      </c>
      <c r="D7" s="66">
        <f t="shared" si="1"/>
        <v>365</v>
      </c>
      <c r="E7" s="66">
        <f t="shared" si="0"/>
        <v>365</v>
      </c>
    </row>
    <row r="8" spans="1:5" x14ac:dyDescent="0.2">
      <c r="B8" s="84">
        <v>41275</v>
      </c>
      <c r="C8" s="84">
        <v>40909</v>
      </c>
      <c r="D8" s="90">
        <f t="shared" si="1"/>
        <v>366</v>
      </c>
      <c r="E8" s="90">
        <f t="shared" si="0"/>
        <v>366</v>
      </c>
    </row>
    <row r="9" spans="1:5" x14ac:dyDescent="0.2">
      <c r="B9" s="12" t="str">
        <f>"01.01.2013"</f>
        <v>01.01.2013</v>
      </c>
      <c r="C9" s="12" t="str">
        <f>"01.01.2012"</f>
        <v>01.01.2012</v>
      </c>
      <c r="D9" s="66">
        <f t="shared" ref="D9" si="2">_xlfn.DAYS(B9,C9)</f>
        <v>366</v>
      </c>
      <c r="E9" s="66">
        <f t="shared" ref="E9" si="3">B9-C9</f>
        <v>366</v>
      </c>
    </row>
    <row r="10" spans="1:5" x14ac:dyDescent="0.2">
      <c r="B10" s="12" t="str">
        <f>"29.02.2013"</f>
        <v>29.02.2013</v>
      </c>
      <c r="C10" s="12" t="str">
        <f>"01.01.2012"</f>
        <v>01.01.2012</v>
      </c>
      <c r="D10" s="66" t="e">
        <f t="shared" ref="D10:D12" si="4">_xlfn.DAYS(B10,C10)</f>
        <v>#VALUE!</v>
      </c>
      <c r="E10" s="66" t="e">
        <f t="shared" ref="E10:E12" si="5">B10-C10</f>
        <v>#VALUE!</v>
      </c>
    </row>
    <row r="11" spans="1:5" x14ac:dyDescent="0.2">
      <c r="B11" s="91">
        <v>2958465</v>
      </c>
      <c r="C11" s="91">
        <v>41640</v>
      </c>
      <c r="D11" s="92">
        <f t="shared" si="4"/>
        <v>2916825</v>
      </c>
      <c r="E11" s="92">
        <f t="shared" si="5"/>
        <v>2916825</v>
      </c>
    </row>
    <row r="12" spans="1:5" x14ac:dyDescent="0.2">
      <c r="B12" s="15">
        <v>2958466</v>
      </c>
      <c r="C12" s="12">
        <v>41640</v>
      </c>
      <c r="D12" s="66" t="e">
        <f t="shared" si="4"/>
        <v>#NUM!</v>
      </c>
      <c r="E12" s="66">
        <f t="shared" si="5"/>
        <v>2916826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16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5" width="15.42578125" customWidth="1"/>
  </cols>
  <sheetData>
    <row r="1" spans="1:5" ht="20.25" x14ac:dyDescent="0.3">
      <c r="A1" s="55" t="str">
        <f ca="1">MID(CELL("Dateiname",A1),FIND("]",CELL("Dateiname",A1))+1,255)</f>
        <v>TAGE360</v>
      </c>
    </row>
    <row r="2" spans="1:5" s="1" customFormat="1" x14ac:dyDescent="0.2">
      <c r="A2" s="11"/>
    </row>
    <row r="3" spans="1:5" x14ac:dyDescent="0.2">
      <c r="B3" s="7" t="s">
        <v>6</v>
      </c>
      <c r="C3" s="7" t="s">
        <v>9</v>
      </c>
      <c r="D3" s="7" t="s">
        <v>25</v>
      </c>
      <c r="E3" s="9" t="s">
        <v>3</v>
      </c>
    </row>
    <row r="4" spans="1:5" x14ac:dyDescent="0.2">
      <c r="B4" s="12">
        <v>41275</v>
      </c>
      <c r="C4" s="12">
        <v>41639</v>
      </c>
      <c r="E4" s="66">
        <f>DAYS360(B4,C4)</f>
        <v>360</v>
      </c>
    </row>
    <row r="5" spans="1:5" x14ac:dyDescent="0.2">
      <c r="B5" s="12">
        <v>41275</v>
      </c>
      <c r="C5" s="12">
        <v>41640</v>
      </c>
      <c r="D5" t="b">
        <v>0</v>
      </c>
      <c r="E5" s="66">
        <f>DAYS360(B5,C5,D5)</f>
        <v>360</v>
      </c>
    </row>
    <row r="6" spans="1:5" x14ac:dyDescent="0.2">
      <c r="B6" s="12">
        <v>41639</v>
      </c>
      <c r="C6" s="12">
        <v>41275</v>
      </c>
      <c r="D6" t="b">
        <v>1</v>
      </c>
      <c r="E6" s="66">
        <f>DAYS360(B6,C6,D6)</f>
        <v>-359</v>
      </c>
    </row>
    <row r="7" spans="1:5" x14ac:dyDescent="0.2">
      <c r="B7" s="12">
        <v>40909</v>
      </c>
      <c r="C7" s="12">
        <v>41274</v>
      </c>
      <c r="E7" s="66">
        <f t="shared" ref="E7:E8" si="0">DAYS360(B7,C7,D7)</f>
        <v>360</v>
      </c>
    </row>
    <row r="8" spans="1:5" x14ac:dyDescent="0.2">
      <c r="B8" s="12">
        <v>40909</v>
      </c>
      <c r="C8" s="12">
        <v>41275</v>
      </c>
      <c r="E8" s="66">
        <f t="shared" si="0"/>
        <v>360</v>
      </c>
    </row>
    <row r="11" spans="1:5" x14ac:dyDescent="0.2">
      <c r="B11" s="68" t="s">
        <v>104</v>
      </c>
      <c r="C11" s="69"/>
      <c r="D11" s="69"/>
      <c r="E11" s="69"/>
    </row>
    <row r="13" spans="1:5" x14ac:dyDescent="0.2">
      <c r="B13" s="6" t="s">
        <v>55</v>
      </c>
      <c r="C13" s="24">
        <v>250000</v>
      </c>
      <c r="D13" s="6" t="s">
        <v>56</v>
      </c>
      <c r="E13" s="23">
        <v>5.2499999999999998E-2</v>
      </c>
    </row>
    <row r="14" spans="1:5" x14ac:dyDescent="0.2">
      <c r="B14" s="6" t="s">
        <v>23</v>
      </c>
      <c r="C14" s="12">
        <v>41235</v>
      </c>
      <c r="D14" s="6" t="s">
        <v>9</v>
      </c>
      <c r="E14" s="12">
        <v>41425</v>
      </c>
    </row>
    <row r="16" spans="1:5" x14ac:dyDescent="0.2">
      <c r="B16" s="70" t="s">
        <v>57</v>
      </c>
      <c r="C16" s="61">
        <f>DAYS360(C14,E14,TRUE)</f>
        <v>188</v>
      </c>
      <c r="D16" s="70" t="s">
        <v>58</v>
      </c>
      <c r="E16" s="67">
        <f>C13*E13*C16/360</f>
        <v>6854.166666666667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37"/>
  <sheetViews>
    <sheetView zoomScale="120" workbookViewId="0">
      <selection activeCell="B3" sqref="B3"/>
    </sheetView>
  </sheetViews>
  <sheetFormatPr baseColWidth="10" defaultRowHeight="12.75" x14ac:dyDescent="0.2"/>
  <cols>
    <col min="1" max="1" width="3.7109375" customWidth="1"/>
    <col min="2" max="2" width="18" customWidth="1"/>
    <col min="3" max="3" width="8.85546875" customWidth="1"/>
    <col min="4" max="4" width="15.42578125" customWidth="1"/>
  </cols>
  <sheetData>
    <row r="1" spans="1:4" ht="20.25" x14ac:dyDescent="0.3">
      <c r="A1" s="4" t="str">
        <f ca="1">MID(CELL("Dateiname",A1),FIND("]",CELL("Dateiname",A1))+1,255)</f>
        <v>WOCHENTAG</v>
      </c>
    </row>
    <row r="3" spans="1:4" x14ac:dyDescent="0.2">
      <c r="B3" s="7" t="s">
        <v>2</v>
      </c>
      <c r="C3" s="7" t="s">
        <v>18</v>
      </c>
      <c r="D3" s="9" t="s">
        <v>3</v>
      </c>
    </row>
    <row r="4" spans="1:4" x14ac:dyDescent="0.2">
      <c r="A4" s="93" t="str">
        <f>TEXT($B$4,"TTTT")</f>
        <v>Samstag</v>
      </c>
      <c r="B4" s="12">
        <v>41489</v>
      </c>
      <c r="C4" s="3"/>
      <c r="D4" s="56">
        <f>WEEKDAY(B4)</f>
        <v>7</v>
      </c>
    </row>
    <row r="5" spans="1:4" x14ac:dyDescent="0.2">
      <c r="A5" s="93"/>
      <c r="B5" s="12">
        <f>$B$4</f>
        <v>41489</v>
      </c>
      <c r="C5" s="3">
        <v>1</v>
      </c>
      <c r="D5" s="56">
        <f>WEEKDAY(B5,C5)</f>
        <v>7</v>
      </c>
    </row>
    <row r="6" spans="1:4" x14ac:dyDescent="0.2">
      <c r="A6" s="93"/>
      <c r="B6" s="12">
        <f t="shared" ref="B6:B14" si="0">$B$4</f>
        <v>41489</v>
      </c>
      <c r="C6" s="3">
        <v>2</v>
      </c>
      <c r="D6" s="56">
        <f>WEEKDAY(B6,C6)</f>
        <v>6</v>
      </c>
    </row>
    <row r="7" spans="1:4" x14ac:dyDescent="0.2">
      <c r="A7" s="93"/>
      <c r="B7" s="12">
        <f t="shared" si="0"/>
        <v>41489</v>
      </c>
      <c r="C7" s="3">
        <v>3</v>
      </c>
      <c r="D7" s="56">
        <f>WEEKDAY(B7,C7)</f>
        <v>5</v>
      </c>
    </row>
    <row r="8" spans="1:4" x14ac:dyDescent="0.2">
      <c r="A8" s="93"/>
      <c r="B8" s="12">
        <f t="shared" si="0"/>
        <v>41489</v>
      </c>
      <c r="C8" s="3">
        <v>11</v>
      </c>
      <c r="D8" s="56">
        <f t="shared" ref="D8:D14" si="1">WEEKDAY(B8,C8)</f>
        <v>6</v>
      </c>
    </row>
    <row r="9" spans="1:4" x14ac:dyDescent="0.2">
      <c r="A9" s="93"/>
      <c r="B9" s="12">
        <f t="shared" si="0"/>
        <v>41489</v>
      </c>
      <c r="C9" s="3">
        <v>12</v>
      </c>
      <c r="D9" s="56">
        <f t="shared" si="1"/>
        <v>5</v>
      </c>
    </row>
    <row r="10" spans="1:4" x14ac:dyDescent="0.2">
      <c r="A10" s="93"/>
      <c r="B10" s="12">
        <f t="shared" si="0"/>
        <v>41489</v>
      </c>
      <c r="C10" s="3">
        <v>13</v>
      </c>
      <c r="D10" s="56">
        <f t="shared" si="1"/>
        <v>4</v>
      </c>
    </row>
    <row r="11" spans="1:4" x14ac:dyDescent="0.2">
      <c r="A11" s="93"/>
      <c r="B11" s="12">
        <f t="shared" si="0"/>
        <v>41489</v>
      </c>
      <c r="C11" s="3">
        <v>14</v>
      </c>
      <c r="D11" s="56">
        <f t="shared" si="1"/>
        <v>3</v>
      </c>
    </row>
    <row r="12" spans="1:4" x14ac:dyDescent="0.2">
      <c r="A12" s="93"/>
      <c r="B12" s="12">
        <f t="shared" si="0"/>
        <v>41489</v>
      </c>
      <c r="C12" s="3">
        <v>15</v>
      </c>
      <c r="D12" s="56">
        <f t="shared" si="1"/>
        <v>2</v>
      </c>
    </row>
    <row r="13" spans="1:4" x14ac:dyDescent="0.2">
      <c r="A13" s="93"/>
      <c r="B13" s="12">
        <f t="shared" si="0"/>
        <v>41489</v>
      </c>
      <c r="C13" s="3">
        <v>16</v>
      </c>
      <c r="D13" s="56">
        <f t="shared" si="1"/>
        <v>1</v>
      </c>
    </row>
    <row r="14" spans="1:4" x14ac:dyDescent="0.2">
      <c r="A14" s="93"/>
      <c r="B14" s="12">
        <f t="shared" si="0"/>
        <v>41489</v>
      </c>
      <c r="C14" s="3">
        <v>17</v>
      </c>
      <c r="D14" s="56">
        <f t="shared" si="1"/>
        <v>7</v>
      </c>
    </row>
    <row r="16" spans="1:4" x14ac:dyDescent="0.2">
      <c r="B16" s="68" t="s">
        <v>91</v>
      </c>
      <c r="C16" s="69"/>
    </row>
    <row r="17" spans="2:2" ht="7.5" customHeight="1" x14ac:dyDescent="0.2"/>
    <row r="18" spans="2:2" x14ac:dyDescent="0.2">
      <c r="B18" s="2">
        <f ca="1">TODAY()</f>
        <v>41308</v>
      </c>
    </row>
    <row r="19" spans="2:2" x14ac:dyDescent="0.2">
      <c r="B19" s="2">
        <f ca="1">B18+1</f>
        <v>41309</v>
      </c>
    </row>
    <row r="20" spans="2:2" x14ac:dyDescent="0.2">
      <c r="B20" s="2">
        <f t="shared" ref="B20:B37" ca="1" si="2">B19+1</f>
        <v>41310</v>
      </c>
    </row>
    <row r="21" spans="2:2" x14ac:dyDescent="0.2">
      <c r="B21" s="2">
        <f t="shared" ca="1" si="2"/>
        <v>41311</v>
      </c>
    </row>
    <row r="22" spans="2:2" x14ac:dyDescent="0.2">
      <c r="B22" s="2">
        <f t="shared" ca="1" si="2"/>
        <v>41312</v>
      </c>
    </row>
    <row r="23" spans="2:2" x14ac:dyDescent="0.2">
      <c r="B23" s="2">
        <f t="shared" ca="1" si="2"/>
        <v>41313</v>
      </c>
    </row>
    <row r="24" spans="2:2" x14ac:dyDescent="0.2">
      <c r="B24" s="2">
        <f t="shared" ca="1" si="2"/>
        <v>41314</v>
      </c>
    </row>
    <row r="25" spans="2:2" x14ac:dyDescent="0.2">
      <c r="B25" s="2">
        <f t="shared" ca="1" si="2"/>
        <v>41315</v>
      </c>
    </row>
    <row r="26" spans="2:2" x14ac:dyDescent="0.2">
      <c r="B26" s="2">
        <f t="shared" ca="1" si="2"/>
        <v>41316</v>
      </c>
    </row>
    <row r="27" spans="2:2" x14ac:dyDescent="0.2">
      <c r="B27" s="2">
        <f t="shared" ca="1" si="2"/>
        <v>41317</v>
      </c>
    </row>
    <row r="28" spans="2:2" x14ac:dyDescent="0.2">
      <c r="B28" s="2">
        <f t="shared" ca="1" si="2"/>
        <v>41318</v>
      </c>
    </row>
    <row r="29" spans="2:2" x14ac:dyDescent="0.2">
      <c r="B29" s="2">
        <f t="shared" ca="1" si="2"/>
        <v>41319</v>
      </c>
    </row>
    <row r="30" spans="2:2" x14ac:dyDescent="0.2">
      <c r="B30" s="2">
        <f t="shared" ca="1" si="2"/>
        <v>41320</v>
      </c>
    </row>
    <row r="31" spans="2:2" x14ac:dyDescent="0.2">
      <c r="B31" s="2">
        <f t="shared" ca="1" si="2"/>
        <v>41321</v>
      </c>
    </row>
    <row r="32" spans="2:2" x14ac:dyDescent="0.2">
      <c r="B32" s="2">
        <f t="shared" ca="1" si="2"/>
        <v>41322</v>
      </c>
    </row>
    <row r="33" spans="2:2" x14ac:dyDescent="0.2">
      <c r="B33" s="2">
        <f t="shared" ca="1" si="2"/>
        <v>41323</v>
      </c>
    </row>
    <row r="34" spans="2:2" x14ac:dyDescent="0.2">
      <c r="B34" s="2">
        <f t="shared" ca="1" si="2"/>
        <v>41324</v>
      </c>
    </row>
    <row r="35" spans="2:2" x14ac:dyDescent="0.2">
      <c r="B35" s="2">
        <f t="shared" ca="1" si="2"/>
        <v>41325</v>
      </c>
    </row>
    <row r="36" spans="2:2" x14ac:dyDescent="0.2">
      <c r="B36" s="2">
        <f t="shared" ca="1" si="2"/>
        <v>41326</v>
      </c>
    </row>
    <row r="37" spans="2:2" x14ac:dyDescent="0.2">
      <c r="B37" s="2">
        <f t="shared" ca="1" si="2"/>
        <v>41327</v>
      </c>
    </row>
  </sheetData>
  <mergeCells count="1">
    <mergeCell ref="A4:A14"/>
  </mergeCells>
  <phoneticPr fontId="0" type="noConversion"/>
  <conditionalFormatting sqref="B18:B37">
    <cfRule type="expression" dxfId="0" priority="1">
      <formula>WEEKDAY($B18,1)=1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12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5" width="15.85546875" customWidth="1"/>
  </cols>
  <sheetData>
    <row r="1" spans="1:5" ht="20.25" x14ac:dyDescent="0.3">
      <c r="A1" s="4" t="str">
        <f ca="1">MID(CELL("Dateiname",A1),FIND("]",CELL("Dateiname",A1))+1,255)</f>
        <v>ZEIT</v>
      </c>
    </row>
    <row r="3" spans="1:5" x14ac:dyDescent="0.2">
      <c r="B3" s="7" t="s">
        <v>26</v>
      </c>
      <c r="C3" s="7" t="s">
        <v>27</v>
      </c>
      <c r="D3" s="7" t="s">
        <v>28</v>
      </c>
      <c r="E3" s="9" t="s">
        <v>3</v>
      </c>
    </row>
    <row r="4" spans="1:5" x14ac:dyDescent="0.2">
      <c r="B4" s="3">
        <v>5</v>
      </c>
      <c r="C4" s="3">
        <v>6</v>
      </c>
      <c r="D4" s="3">
        <v>11</v>
      </c>
      <c r="E4" s="71">
        <f>TIME(B4,C4,D4)</f>
        <v>0.21262731481481481</v>
      </c>
    </row>
    <row r="5" spans="1:5" x14ac:dyDescent="0.2">
      <c r="B5" s="3">
        <v>13</v>
      </c>
      <c r="C5" s="3">
        <v>10</v>
      </c>
      <c r="D5" s="3">
        <v>0</v>
      </c>
      <c r="E5" s="71">
        <f t="shared" ref="E5:E10" si="0">TIME(B5,C5,D5)</f>
        <v>0.54861111111111105</v>
      </c>
    </row>
    <row r="6" spans="1:5" x14ac:dyDescent="0.2">
      <c r="B6" s="3">
        <v>23</v>
      </c>
      <c r="C6" s="3">
        <v>45</v>
      </c>
      <c r="D6" s="3">
        <v>30</v>
      </c>
      <c r="E6" s="71">
        <f t="shared" si="0"/>
        <v>0.98993055555555554</v>
      </c>
    </row>
    <row r="7" spans="1:5" x14ac:dyDescent="0.2">
      <c r="B7" s="3">
        <v>24</v>
      </c>
      <c r="C7" s="3">
        <v>15</v>
      </c>
      <c r="D7" s="3">
        <v>30</v>
      </c>
      <c r="E7" s="71">
        <f t="shared" si="0"/>
        <v>1.0763888888888795E-2</v>
      </c>
    </row>
    <row r="8" spans="1:5" x14ac:dyDescent="0.2">
      <c r="B8" s="3">
        <v>26</v>
      </c>
      <c r="C8" s="3">
        <v>30</v>
      </c>
      <c r="D8" s="3">
        <v>30</v>
      </c>
      <c r="E8" s="71">
        <f t="shared" si="0"/>
        <v>0.1045138888888888</v>
      </c>
    </row>
    <row r="9" spans="1:5" x14ac:dyDescent="0.2">
      <c r="B9" s="3">
        <v>12</v>
      </c>
      <c r="C9" s="3">
        <v>80</v>
      </c>
      <c r="D9" s="3">
        <v>10</v>
      </c>
      <c r="E9" s="71">
        <f t="shared" si="0"/>
        <v>0.5556712962962963</v>
      </c>
    </row>
    <row r="10" spans="1:5" x14ac:dyDescent="0.2">
      <c r="B10" s="3">
        <v>12</v>
      </c>
      <c r="C10" s="3">
        <v>59</v>
      </c>
      <c r="D10" s="3">
        <v>120</v>
      </c>
      <c r="E10" s="71">
        <f t="shared" si="0"/>
        <v>0.54236111111111107</v>
      </c>
    </row>
    <row r="12" spans="1:5" x14ac:dyDescent="0.2">
      <c r="B12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D11"/>
  <sheetViews>
    <sheetView showGridLines="0" zoomScale="120" zoomScaleNormal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8.28515625" customWidth="1"/>
    <col min="3" max="3" width="20.140625" customWidth="1"/>
    <col min="4" max="4" width="15" bestFit="1" customWidth="1"/>
  </cols>
  <sheetData>
    <row r="1" spans="1:4" ht="20.25" x14ac:dyDescent="0.3">
      <c r="A1" s="4" t="str">
        <f ca="1">MID(CELL("Dateiname",A1),FIND("]",CELL("Dateiname",A1))+1,255)</f>
        <v>ZEITWERT</v>
      </c>
    </row>
    <row r="3" spans="1:4" x14ac:dyDescent="0.2">
      <c r="B3" s="7" t="s">
        <v>29</v>
      </c>
      <c r="C3" s="9" t="s">
        <v>3</v>
      </c>
      <c r="D3" s="9" t="s">
        <v>61</v>
      </c>
    </row>
    <row r="4" spans="1:4" ht="24" customHeight="1" x14ac:dyDescent="0.2">
      <c r="B4" s="74" t="s">
        <v>47</v>
      </c>
      <c r="C4" s="72">
        <f t="shared" ref="C4:C11" si="0">TIMEVALUE(B4)</f>
        <v>0.25</v>
      </c>
      <c r="D4" s="25">
        <f>C4</f>
        <v>0.25</v>
      </c>
    </row>
    <row r="5" spans="1:4" ht="24" customHeight="1" x14ac:dyDescent="0.2">
      <c r="B5" s="74" t="s">
        <v>60</v>
      </c>
      <c r="C5" s="72">
        <f t="shared" si="0"/>
        <v>0.75</v>
      </c>
      <c r="D5" s="25">
        <f t="shared" ref="D5:D11" si="1">C5</f>
        <v>0.75</v>
      </c>
    </row>
    <row r="6" spans="1:4" ht="24" customHeight="1" x14ac:dyDescent="0.2">
      <c r="B6" s="74" t="s">
        <v>59</v>
      </c>
      <c r="C6" s="72">
        <f t="shared" si="0"/>
        <v>0.28143518518518518</v>
      </c>
      <c r="D6" s="25">
        <f t="shared" si="1"/>
        <v>0.28143518518518518</v>
      </c>
    </row>
    <row r="7" spans="1:4" ht="24" customHeight="1" x14ac:dyDescent="0.2">
      <c r="B7" s="74" t="s">
        <v>48</v>
      </c>
      <c r="C7" s="72">
        <f t="shared" si="0"/>
        <v>0.5</v>
      </c>
      <c r="D7" s="25">
        <f t="shared" si="1"/>
        <v>0.5</v>
      </c>
    </row>
    <row r="8" spans="1:4" ht="24" customHeight="1" x14ac:dyDescent="0.2">
      <c r="B8" s="74" t="s">
        <v>49</v>
      </c>
      <c r="C8" s="72">
        <f t="shared" si="0"/>
        <v>0.75</v>
      </c>
      <c r="D8" s="25">
        <f t="shared" si="1"/>
        <v>0.75</v>
      </c>
    </row>
    <row r="9" spans="1:4" ht="24" customHeight="1" x14ac:dyDescent="0.2">
      <c r="B9" s="74" t="s">
        <v>51</v>
      </c>
      <c r="C9" s="72">
        <f t="shared" si="0"/>
        <v>0.99998842592592585</v>
      </c>
      <c r="D9" s="25">
        <f t="shared" si="1"/>
        <v>0.99998842592592585</v>
      </c>
    </row>
    <row r="10" spans="1:4" ht="24" customHeight="1" x14ac:dyDescent="0.2">
      <c r="B10" s="74" t="s">
        <v>50</v>
      </c>
      <c r="C10" s="72">
        <f t="shared" si="0"/>
        <v>0</v>
      </c>
      <c r="D10" s="25">
        <f t="shared" si="1"/>
        <v>0</v>
      </c>
    </row>
    <row r="11" spans="1:4" ht="24" customHeight="1" x14ac:dyDescent="0.2">
      <c r="B11" s="19" t="str">
        <f ca="1">TEXT(NOW(),"hh:mm:ss")</f>
        <v>15:24:00</v>
      </c>
      <c r="C11" s="72">
        <f t="shared" ca="1" si="0"/>
        <v>0.64166666666666672</v>
      </c>
      <c r="D11" s="25">
        <f t="shared" ca="1" si="1"/>
        <v>0.64166666666666672</v>
      </c>
    </row>
  </sheetData>
  <phoneticPr fontId="0" type="noConversion"/>
  <conditionalFormatting sqref="C4:C11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5.28515625" customWidth="1"/>
    <col min="3" max="3" width="9.42578125" customWidth="1"/>
    <col min="4" max="4" width="13.140625" bestFit="1" customWidth="1"/>
    <col min="5" max="5" width="15.42578125" customWidth="1"/>
    <col min="6" max="6" width="17" customWidth="1"/>
  </cols>
  <sheetData>
    <row r="1" spans="1:7" ht="20.25" x14ac:dyDescent="0.3">
      <c r="A1" s="55" t="str">
        <f ca="1">MID(CELL("Dateiname",A1),FIND("]",CELL("Dateiname",A1))+1,255)</f>
        <v>ARBEITSTAG.INTL</v>
      </c>
      <c r="E1" s="55" t="s">
        <v>110</v>
      </c>
    </row>
    <row r="3" spans="1:7" x14ac:dyDescent="0.2">
      <c r="B3" s="41" t="s">
        <v>6</v>
      </c>
      <c r="C3" s="7" t="s">
        <v>7</v>
      </c>
      <c r="D3" s="7" t="s">
        <v>98</v>
      </c>
      <c r="E3" s="7" t="s">
        <v>8</v>
      </c>
      <c r="F3" s="5" t="s">
        <v>3</v>
      </c>
    </row>
    <row r="4" spans="1:7" x14ac:dyDescent="0.2">
      <c r="B4" s="12">
        <v>41255</v>
      </c>
      <c r="C4" s="3">
        <v>10</v>
      </c>
      <c r="D4" s="3"/>
      <c r="F4" s="51">
        <f>WORKDAY.INTL(B4,C4)</f>
        <v>41269</v>
      </c>
    </row>
    <row r="5" spans="1:7" x14ac:dyDescent="0.2">
      <c r="B5" s="49">
        <v>41255</v>
      </c>
      <c r="C5" s="50">
        <v>10</v>
      </c>
      <c r="D5" s="50">
        <v>1</v>
      </c>
      <c r="E5" s="49">
        <v>41268</v>
      </c>
      <c r="F5" s="52">
        <f>WORKDAY.INTL(B5,C5,D5,E5:E6)</f>
        <v>41271</v>
      </c>
      <c r="G5" s="2"/>
    </row>
    <row r="6" spans="1:7" x14ac:dyDescent="0.2">
      <c r="B6" s="47"/>
      <c r="C6" s="48"/>
      <c r="D6" s="48"/>
      <c r="E6" s="47">
        <v>41269</v>
      </c>
      <c r="F6" s="47"/>
    </row>
    <row r="7" spans="1:7" x14ac:dyDescent="0.2">
      <c r="B7" s="16">
        <v>41255</v>
      </c>
      <c r="C7" s="17">
        <v>20</v>
      </c>
      <c r="D7" s="17"/>
      <c r="E7" s="18"/>
      <c r="F7" s="51">
        <f>WORKDAY.INTL(B7,C7)</f>
        <v>41283</v>
      </c>
    </row>
    <row r="8" spans="1:7" x14ac:dyDescent="0.2">
      <c r="B8" s="12">
        <v>41255</v>
      </c>
      <c r="C8" s="3">
        <v>120</v>
      </c>
      <c r="D8" s="3">
        <v>1</v>
      </c>
      <c r="E8" s="12">
        <v>41269</v>
      </c>
      <c r="F8" s="52">
        <f>WORKDAY.INTL(B8,C8,D8,E8:E13)</f>
        <v>41431</v>
      </c>
    </row>
    <row r="9" spans="1:7" x14ac:dyDescent="0.2">
      <c r="E9" s="12">
        <v>41275</v>
      </c>
    </row>
    <row r="10" spans="1:7" x14ac:dyDescent="0.2">
      <c r="E10" s="12">
        <v>41365</v>
      </c>
      <c r="F10" s="12"/>
    </row>
    <row r="11" spans="1:7" x14ac:dyDescent="0.2">
      <c r="E11" s="12">
        <v>41395</v>
      </c>
    </row>
    <row r="12" spans="1:7" x14ac:dyDescent="0.2">
      <c r="E12" s="12">
        <v>41403</v>
      </c>
    </row>
    <row r="13" spans="1:7" x14ac:dyDescent="0.2">
      <c r="E13" s="12">
        <v>41414</v>
      </c>
    </row>
    <row r="14" spans="1:7" x14ac:dyDescent="0.2">
      <c r="B14" s="16">
        <v>41255</v>
      </c>
      <c r="C14" s="17">
        <v>120</v>
      </c>
      <c r="D14" s="76" t="s">
        <v>99</v>
      </c>
      <c r="E14" s="18"/>
      <c r="F14" s="53">
        <f>WORKDAY.INTL(B14,C14,D14,{"26.12.2012";"01.01.2013";"01.04.2013";"01.05.2013";"09.05.2013";"20.05.2013"})</f>
        <v>41431</v>
      </c>
    </row>
    <row r="15" spans="1:7" x14ac:dyDescent="0.2">
      <c r="B15" s="53">
        <f ca="1">TODAY()</f>
        <v>41308</v>
      </c>
      <c r="C15" s="17">
        <v>14</v>
      </c>
      <c r="D15" s="17"/>
      <c r="E15" s="18"/>
      <c r="F15" s="51">
        <f ca="1">WORKDAY.INTL(B15,C15)</f>
        <v>41326</v>
      </c>
    </row>
    <row r="16" spans="1:7" x14ac:dyDescent="0.2">
      <c r="B16" s="16">
        <v>41049</v>
      </c>
      <c r="C16" s="17">
        <v>14</v>
      </c>
      <c r="D16" s="17"/>
      <c r="E16" s="18"/>
      <c r="F16" s="53">
        <f>WORKDAY.INTL(B16,C16)</f>
        <v>41067</v>
      </c>
    </row>
    <row r="17" spans="2:6" x14ac:dyDescent="0.2">
      <c r="B17" s="16">
        <v>41049</v>
      </c>
      <c r="C17" s="17">
        <v>14</v>
      </c>
      <c r="D17" s="17">
        <v>1</v>
      </c>
      <c r="E17" s="18"/>
      <c r="F17" s="53">
        <f>WORKDAY.INTL(B17,C17,D17,{"01.06.2012"})</f>
        <v>41068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8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4.85546875" customWidth="1"/>
    <col min="3" max="3" width="14.7109375" customWidth="1"/>
    <col min="4" max="4" width="8.42578125" customWidth="1"/>
    <col min="5" max="5" width="16" customWidth="1"/>
  </cols>
  <sheetData>
    <row r="1" spans="1:5" ht="20.25" x14ac:dyDescent="0.3">
      <c r="A1" s="55" t="str">
        <f ca="1">MID(CELL("Dateiname",A1),FIND("]",CELL("Dateiname",A1))+1,255)</f>
        <v>BRTEILJAHRE</v>
      </c>
    </row>
    <row r="3" spans="1:5" x14ac:dyDescent="0.2">
      <c r="B3" s="7" t="s">
        <v>6</v>
      </c>
      <c r="C3" s="7" t="s">
        <v>9</v>
      </c>
      <c r="D3" s="7" t="s">
        <v>10</v>
      </c>
      <c r="E3" s="5" t="s">
        <v>3</v>
      </c>
    </row>
    <row r="4" spans="1:5" x14ac:dyDescent="0.2">
      <c r="B4" s="12">
        <v>40909</v>
      </c>
      <c r="C4" s="12">
        <v>41557</v>
      </c>
      <c r="D4" s="12"/>
      <c r="E4" s="54">
        <f>YEARFRAC(B4,C4)</f>
        <v>1.7749999999999999</v>
      </c>
    </row>
    <row r="5" spans="1:5" x14ac:dyDescent="0.2">
      <c r="B5" s="12">
        <v>40909</v>
      </c>
      <c r="C5" s="12">
        <v>41557</v>
      </c>
      <c r="D5" s="15">
        <v>1</v>
      </c>
      <c r="E5" s="54">
        <f>YEARFRAC(B5,C5,D5)</f>
        <v>1.7729138166894665</v>
      </c>
    </row>
    <row r="6" spans="1:5" x14ac:dyDescent="0.2">
      <c r="B6" s="12">
        <v>40909</v>
      </c>
      <c r="C6" s="12">
        <v>41557</v>
      </c>
      <c r="D6" s="15">
        <v>2</v>
      </c>
      <c r="E6" s="54">
        <f>YEARFRAC(B6,C6,D6)</f>
        <v>1.8</v>
      </c>
    </row>
    <row r="7" spans="1:5" x14ac:dyDescent="0.2">
      <c r="B7" s="12">
        <v>40909</v>
      </c>
      <c r="C7" s="12">
        <v>41557</v>
      </c>
      <c r="D7" s="15">
        <v>3</v>
      </c>
      <c r="E7" s="54">
        <f>YEARFRAC(B7,C7,D7)</f>
        <v>1.7753424657534247</v>
      </c>
    </row>
    <row r="8" spans="1:5" x14ac:dyDescent="0.2">
      <c r="B8" s="12">
        <v>40909</v>
      </c>
      <c r="C8" s="12">
        <v>41557</v>
      </c>
      <c r="D8" s="15">
        <v>4</v>
      </c>
      <c r="E8" s="54">
        <f>YEARFRAC(B8,C8,D8)</f>
        <v>1.7749999999999999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9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5.85546875" customWidth="1"/>
  </cols>
  <sheetData>
    <row r="1" spans="1:5" ht="20.25" x14ac:dyDescent="0.3">
      <c r="A1" s="55" t="str">
        <f ca="1">MID(CELL("Dateiname",A1),FIND("]",CELL("Dateiname",A1))+1,255)</f>
        <v>DATEDIF</v>
      </c>
      <c r="E1" s="87"/>
    </row>
    <row r="2" spans="1:5" s="1" customFormat="1" x14ac:dyDescent="0.2">
      <c r="A2" s="11"/>
    </row>
    <row r="3" spans="1:5" x14ac:dyDescent="0.2">
      <c r="B3" s="7" t="s">
        <v>6</v>
      </c>
      <c r="C3" s="7" t="s">
        <v>9</v>
      </c>
      <c r="D3" s="7" t="s">
        <v>10</v>
      </c>
      <c r="E3" s="5" t="s">
        <v>3</v>
      </c>
    </row>
    <row r="4" spans="1:5" x14ac:dyDescent="0.2">
      <c r="B4" s="12">
        <v>39448</v>
      </c>
      <c r="C4" s="12">
        <v>41589</v>
      </c>
      <c r="D4" s="3" t="s">
        <v>0</v>
      </c>
      <c r="E4" s="30">
        <f t="shared" ref="E4:E9" si="0">DATEDIF(B4,C4,D4)</f>
        <v>2141</v>
      </c>
    </row>
    <row r="5" spans="1:5" x14ac:dyDescent="0.2">
      <c r="B5" s="12">
        <v>39448</v>
      </c>
      <c r="C5" s="12">
        <v>41608</v>
      </c>
      <c r="D5" s="3" t="s">
        <v>11</v>
      </c>
      <c r="E5" s="30">
        <f t="shared" si="0"/>
        <v>70</v>
      </c>
    </row>
    <row r="6" spans="1:5" x14ac:dyDescent="0.2">
      <c r="B6" s="12">
        <v>39448</v>
      </c>
      <c r="C6" s="12">
        <v>41591</v>
      </c>
      <c r="D6" s="3" t="s">
        <v>1</v>
      </c>
      <c r="E6" s="30">
        <f t="shared" si="0"/>
        <v>5</v>
      </c>
    </row>
    <row r="7" spans="1:5" x14ac:dyDescent="0.2">
      <c r="B7" s="12">
        <v>39448</v>
      </c>
      <c r="C7" s="12">
        <v>41592</v>
      </c>
      <c r="D7" s="3" t="s">
        <v>12</v>
      </c>
      <c r="E7" s="30">
        <f t="shared" si="0"/>
        <v>13</v>
      </c>
    </row>
    <row r="8" spans="1:5" x14ac:dyDescent="0.2">
      <c r="B8" s="12">
        <v>39448</v>
      </c>
      <c r="C8" s="12">
        <v>41593</v>
      </c>
      <c r="D8" s="3" t="s">
        <v>13</v>
      </c>
      <c r="E8" s="30">
        <f t="shared" si="0"/>
        <v>10</v>
      </c>
    </row>
    <row r="9" spans="1:5" x14ac:dyDescent="0.2">
      <c r="B9" s="12">
        <v>39448</v>
      </c>
      <c r="C9" s="12">
        <v>41594</v>
      </c>
      <c r="D9" s="3" t="s">
        <v>14</v>
      </c>
      <c r="E9" s="30">
        <f t="shared" si="0"/>
        <v>320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7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6.42578125" customWidth="1"/>
    <col min="3" max="4" width="12.7109375" customWidth="1"/>
    <col min="5" max="5" width="15.85546875" customWidth="1"/>
  </cols>
  <sheetData>
    <row r="1" spans="1:5" ht="20.25" x14ac:dyDescent="0.3">
      <c r="A1" s="55" t="str">
        <f ca="1">MID(CELL("Dateiname",A1),FIND("]",CELL("Dateiname",A1))+1,255)</f>
        <v>DATUM</v>
      </c>
    </row>
    <row r="2" spans="1:5" s="1" customFormat="1" x14ac:dyDescent="0.2">
      <c r="A2" s="11"/>
    </row>
    <row r="3" spans="1:5" x14ac:dyDescent="0.2">
      <c r="B3" s="7" t="s">
        <v>19</v>
      </c>
      <c r="C3" s="7" t="s">
        <v>20</v>
      </c>
      <c r="D3" s="7" t="s">
        <v>21</v>
      </c>
      <c r="E3" s="5" t="s">
        <v>3</v>
      </c>
    </row>
    <row r="4" spans="1:5" x14ac:dyDescent="0.2">
      <c r="B4" s="3">
        <v>2007</v>
      </c>
      <c r="C4" s="3">
        <v>11</v>
      </c>
      <c r="D4" s="3">
        <v>11</v>
      </c>
      <c r="E4" s="51">
        <f t="shared" ref="E4:E9" si="0">DATE(B4,C4,D4)</f>
        <v>39397</v>
      </c>
    </row>
    <row r="5" spans="1:5" x14ac:dyDescent="0.2">
      <c r="B5" s="56">
        <f ca="1">YEAR(TODAY())</f>
        <v>2013</v>
      </c>
      <c r="C5" s="56">
        <f ca="1">MONTH(TODAY())</f>
        <v>2</v>
      </c>
      <c r="D5" s="56">
        <f ca="1">DAY(TODAY())</f>
        <v>3</v>
      </c>
      <c r="E5" s="51">
        <f t="shared" ca="1" si="0"/>
        <v>41308</v>
      </c>
    </row>
    <row r="6" spans="1:5" x14ac:dyDescent="0.2">
      <c r="B6" s="3">
        <v>112</v>
      </c>
      <c r="C6" s="3">
        <v>1</v>
      </c>
      <c r="D6" s="3">
        <v>2</v>
      </c>
      <c r="E6" s="51">
        <f t="shared" si="0"/>
        <v>40910</v>
      </c>
    </row>
    <row r="7" spans="1:5" x14ac:dyDescent="0.2">
      <c r="B7" s="3">
        <v>2012</v>
      </c>
      <c r="C7" s="3">
        <v>1</v>
      </c>
      <c r="D7" s="3">
        <v>2</v>
      </c>
      <c r="E7" s="51">
        <f t="shared" si="0"/>
        <v>40910</v>
      </c>
    </row>
    <row r="8" spans="1:5" x14ac:dyDescent="0.2">
      <c r="B8" s="3">
        <v>2012</v>
      </c>
      <c r="C8" s="3">
        <v>14</v>
      </c>
      <c r="D8" s="3">
        <v>2</v>
      </c>
      <c r="E8" s="51">
        <f t="shared" si="0"/>
        <v>41307</v>
      </c>
    </row>
    <row r="9" spans="1:5" x14ac:dyDescent="0.2">
      <c r="B9" s="3">
        <v>2012</v>
      </c>
      <c r="C9" s="3">
        <v>1</v>
      </c>
      <c r="D9" s="3">
        <v>35</v>
      </c>
      <c r="E9" s="51">
        <f t="shared" si="0"/>
        <v>40943</v>
      </c>
    </row>
    <row r="13" spans="1:5" x14ac:dyDescent="0.2">
      <c r="B13" s="70" t="s">
        <v>16</v>
      </c>
      <c r="C13" s="29">
        <f ca="1">TODAY()</f>
        <v>41308</v>
      </c>
    </row>
    <row r="14" spans="1:5" x14ac:dyDescent="0.2">
      <c r="B14" s="68" t="s">
        <v>86</v>
      </c>
      <c r="C14" s="29">
        <f ca="1">DATE(YEAR($C$13),MONTH($C$13),1)</f>
        <v>41306</v>
      </c>
    </row>
    <row r="15" spans="1:5" x14ac:dyDescent="0.2">
      <c r="B15" s="68" t="s">
        <v>87</v>
      </c>
      <c r="C15" s="29">
        <f ca="1">$C$13-DAY($C$13)+1</f>
        <v>41306</v>
      </c>
    </row>
    <row r="16" spans="1:5" x14ac:dyDescent="0.2">
      <c r="B16" s="68" t="s">
        <v>88</v>
      </c>
      <c r="C16" s="29">
        <f ca="1">DATE(YEAR($C$13),MONTH($C$13)+1,1)-1</f>
        <v>41333</v>
      </c>
    </row>
    <row r="17" spans="2:3" x14ac:dyDescent="0.2">
      <c r="B17" s="68" t="s">
        <v>89</v>
      </c>
      <c r="C17" s="29">
        <f ca="1">DATE(YEAR($C$13),MONTH($C$13)+1,0)</f>
        <v>41333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12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20.5703125" customWidth="1"/>
    <col min="3" max="3" width="23.7109375" customWidth="1"/>
  </cols>
  <sheetData>
    <row r="1" spans="1:3" ht="20.25" x14ac:dyDescent="0.3">
      <c r="A1" s="55" t="str">
        <f ca="1">MID(CELL("Dateiname",A1),FIND("]",CELL("Dateiname",A1))+1,255)</f>
        <v>DATWERT</v>
      </c>
    </row>
    <row r="3" spans="1:3" x14ac:dyDescent="0.2">
      <c r="B3" s="7" t="s">
        <v>22</v>
      </c>
      <c r="C3" s="5" t="s">
        <v>3</v>
      </c>
    </row>
    <row r="4" spans="1:3" x14ac:dyDescent="0.2">
      <c r="B4" s="88" t="s">
        <v>111</v>
      </c>
      <c r="C4" s="51">
        <f t="shared" ref="C4:C12" si="0">DATEVALUE(B4)</f>
        <v>41255</v>
      </c>
    </row>
    <row r="5" spans="1:3" x14ac:dyDescent="0.2">
      <c r="B5" s="29" t="str">
        <f ca="1">TEXT(TODAY(),"T.M.JJ")</f>
        <v>3.2.13</v>
      </c>
      <c r="C5" s="51">
        <f t="shared" ca="1" si="0"/>
        <v>41308</v>
      </c>
    </row>
    <row r="6" spans="1:3" x14ac:dyDescent="0.2">
      <c r="B6" s="88" t="s">
        <v>112</v>
      </c>
      <c r="C6" s="51">
        <f t="shared" si="0"/>
        <v>41163</v>
      </c>
    </row>
    <row r="7" spans="1:3" x14ac:dyDescent="0.2">
      <c r="B7" s="88" t="s">
        <v>113</v>
      </c>
      <c r="C7" s="51">
        <f t="shared" si="0"/>
        <v>41587</v>
      </c>
    </row>
    <row r="8" spans="1:3" x14ac:dyDescent="0.2">
      <c r="B8" s="88" t="s">
        <v>114</v>
      </c>
      <c r="C8" s="51">
        <f t="shared" si="0"/>
        <v>41487</v>
      </c>
    </row>
    <row r="9" spans="1:3" x14ac:dyDescent="0.2">
      <c r="B9" s="88" t="s">
        <v>115</v>
      </c>
      <c r="C9" s="51">
        <f t="shared" si="0"/>
        <v>41244</v>
      </c>
    </row>
    <row r="10" spans="1:3" x14ac:dyDescent="0.2">
      <c r="B10" s="8" t="s">
        <v>30</v>
      </c>
      <c r="C10" s="51">
        <f t="shared" si="0"/>
        <v>36342</v>
      </c>
    </row>
    <row r="11" spans="1:3" x14ac:dyDescent="0.2">
      <c r="B11" s="88" t="s">
        <v>116</v>
      </c>
      <c r="C11" s="51">
        <f t="shared" si="0"/>
        <v>41235</v>
      </c>
    </row>
    <row r="12" spans="1:3" x14ac:dyDescent="0.2">
      <c r="B12" s="8" t="s">
        <v>52</v>
      </c>
      <c r="C12" s="51">
        <f t="shared" si="0"/>
        <v>41589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E9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4.85546875" customWidth="1"/>
    <col min="3" max="3" width="9.42578125" customWidth="1"/>
    <col min="4" max="4" width="16.28515625" customWidth="1"/>
    <col min="5" max="5" width="20.7109375" customWidth="1"/>
  </cols>
  <sheetData>
    <row r="1" spans="1:5" ht="20.25" x14ac:dyDescent="0.3">
      <c r="A1" s="55" t="str">
        <f ca="1">MID(CELL("Dateiname",A1),FIND("]",CELL("Dateiname",A1))+1,255)</f>
        <v>EDATUM</v>
      </c>
    </row>
    <row r="3" spans="1:5" x14ac:dyDescent="0.2">
      <c r="B3" s="7" t="s">
        <v>6</v>
      </c>
      <c r="C3" s="7" t="s">
        <v>15</v>
      </c>
      <c r="D3" s="9" t="s">
        <v>3</v>
      </c>
      <c r="E3" s="7" t="s">
        <v>53</v>
      </c>
    </row>
    <row r="4" spans="1:5" x14ac:dyDescent="0.2">
      <c r="B4" s="12">
        <v>40910</v>
      </c>
      <c r="C4" s="3">
        <v>18</v>
      </c>
      <c r="D4" s="51">
        <f t="shared" ref="D4:D9" si="0">EDATE(B4,C4)</f>
        <v>41457</v>
      </c>
      <c r="E4" s="51">
        <f t="shared" ref="E4:E9" si="1">DATE(YEAR(B4),MONTH(B4)+C4,DAY(B4))</f>
        <v>41457</v>
      </c>
    </row>
    <row r="5" spans="1:5" x14ac:dyDescent="0.2">
      <c r="B5" s="12">
        <v>40910</v>
      </c>
      <c r="C5" s="3">
        <v>24</v>
      </c>
      <c r="D5" s="51">
        <f t="shared" si="0"/>
        <v>41641</v>
      </c>
      <c r="E5" s="51">
        <f t="shared" si="1"/>
        <v>41641</v>
      </c>
    </row>
    <row r="6" spans="1:5" x14ac:dyDescent="0.2">
      <c r="B6" s="12">
        <v>40911</v>
      </c>
      <c r="C6" s="3"/>
      <c r="D6" s="51">
        <f t="shared" si="0"/>
        <v>40911</v>
      </c>
      <c r="E6" s="51">
        <f t="shared" si="1"/>
        <v>40911</v>
      </c>
    </row>
    <row r="7" spans="1:5" x14ac:dyDescent="0.2">
      <c r="B7" s="12">
        <v>40912</v>
      </c>
      <c r="C7" s="3">
        <v>-5</v>
      </c>
      <c r="D7" s="51">
        <f t="shared" si="0"/>
        <v>40759</v>
      </c>
      <c r="E7" s="51">
        <f t="shared" si="1"/>
        <v>40759</v>
      </c>
    </row>
    <row r="8" spans="1:5" x14ac:dyDescent="0.2">
      <c r="B8" s="12">
        <v>40913</v>
      </c>
      <c r="C8" s="3">
        <v>-9</v>
      </c>
      <c r="D8" s="51">
        <f t="shared" si="0"/>
        <v>40638</v>
      </c>
      <c r="E8" s="51">
        <f t="shared" si="1"/>
        <v>40638</v>
      </c>
    </row>
    <row r="9" spans="1:5" x14ac:dyDescent="0.2">
      <c r="B9" s="12">
        <v>41274</v>
      </c>
      <c r="C9" s="3">
        <v>2</v>
      </c>
      <c r="D9" s="51">
        <f t="shared" si="0"/>
        <v>41333</v>
      </c>
      <c r="E9" s="73">
        <f t="shared" si="1"/>
        <v>41336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10"/>
  <sheetViews>
    <sheetView zoomScale="120" workbookViewId="0">
      <selection activeCell="B3" sqref="B3"/>
    </sheetView>
  </sheetViews>
  <sheetFormatPr baseColWidth="10" defaultRowHeight="12.75" x14ac:dyDescent="0.2"/>
  <cols>
    <col min="1" max="1" width="3.140625" customWidth="1"/>
    <col min="2" max="2" width="19.85546875" customWidth="1"/>
    <col min="3" max="3" width="18.42578125" customWidth="1"/>
  </cols>
  <sheetData>
    <row r="1" spans="1:3" ht="20.25" x14ac:dyDescent="0.3">
      <c r="A1" s="4" t="str">
        <f ca="1">MID(CELL("Dateiname",A1),FIND("]",CELL("Dateiname",A1))+1,255)</f>
        <v>HEUTE</v>
      </c>
      <c r="B1" s="4"/>
    </row>
    <row r="3" spans="1:3" x14ac:dyDescent="0.2">
      <c r="C3" s="9" t="s">
        <v>3</v>
      </c>
    </row>
    <row r="4" spans="1:3" x14ac:dyDescent="0.2">
      <c r="B4" s="6" t="s">
        <v>5</v>
      </c>
      <c r="C4" s="51">
        <f ca="1">TODAY()</f>
        <v>41308</v>
      </c>
    </row>
    <row r="5" spans="1:3" x14ac:dyDescent="0.2">
      <c r="B5" s="6" t="s">
        <v>31</v>
      </c>
      <c r="C5" s="51">
        <f ca="1">TODAY()+14</f>
        <v>41322</v>
      </c>
    </row>
    <row r="6" spans="1:3" x14ac:dyDescent="0.2">
      <c r="B6" s="6" t="s">
        <v>32</v>
      </c>
      <c r="C6" s="51">
        <f ca="1">TODAY()+200</f>
        <v>41508</v>
      </c>
    </row>
    <row r="7" spans="1:3" x14ac:dyDescent="0.2">
      <c r="B7" s="6" t="s">
        <v>33</v>
      </c>
      <c r="C7" s="51">
        <f ca="1">TODAY()-100</f>
        <v>41208</v>
      </c>
    </row>
    <row r="8" spans="1:3" x14ac:dyDescent="0.2">
      <c r="B8" s="6"/>
    </row>
    <row r="9" spans="1:3" x14ac:dyDescent="0.2">
      <c r="B9" s="6" t="s">
        <v>34</v>
      </c>
      <c r="C9" s="20">
        <v>21868</v>
      </c>
    </row>
    <row r="10" spans="1:3" x14ac:dyDescent="0.2">
      <c r="B10" s="6" t="s">
        <v>35</v>
      </c>
      <c r="C10" s="57">
        <f ca="1">TODAY()-C9</f>
        <v>19440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Praxis</vt:lpstr>
      <vt:lpstr>ARBEITSTAG</vt:lpstr>
      <vt:lpstr>ARBEITSTAG.INTL</vt:lpstr>
      <vt:lpstr>BRTEILJAHRE</vt:lpstr>
      <vt:lpstr>DATEDIF</vt:lpstr>
      <vt:lpstr>DATUM</vt:lpstr>
      <vt:lpstr>DATWERT</vt:lpstr>
      <vt:lpstr>EDATUM</vt:lpstr>
      <vt:lpstr>HEUTE</vt:lpstr>
      <vt:lpstr>ISOKALENDERWOCHE</vt:lpstr>
      <vt:lpstr>JAHR</vt:lpstr>
      <vt:lpstr>JETZT</vt:lpstr>
      <vt:lpstr>KALENDERWOCHE</vt:lpstr>
      <vt:lpstr>MINUTE</vt:lpstr>
      <vt:lpstr>MONAT</vt:lpstr>
      <vt:lpstr>MONATSENDE</vt:lpstr>
      <vt:lpstr>NETTOARBEITSTAGE</vt:lpstr>
      <vt:lpstr>NETTOARBEITSTAGE.INTL</vt:lpstr>
      <vt:lpstr>SEKUNDE</vt:lpstr>
      <vt:lpstr>STUNDE</vt:lpstr>
      <vt:lpstr>TAG</vt:lpstr>
      <vt:lpstr>TAGE</vt:lpstr>
      <vt:lpstr>TAGE360</vt:lpstr>
      <vt:lpstr>WOCHENTAG</vt:lpstr>
      <vt:lpstr>ZEIT</vt:lpstr>
      <vt:lpstr>ZEITWERT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Datums- und Zeitfunktionen</dc:title>
  <dc:subject>Excel Funktionsbuch</dc:subject>
  <dc:creator>Egbert Jeschke</dc:creator>
  <cp:lastModifiedBy>Egbert Jeschke</cp:lastModifiedBy>
  <cp:lastPrinted>2005-09-07T09:36:51Z</cp:lastPrinted>
  <dcterms:created xsi:type="dcterms:W3CDTF">2005-01-23T15:30:52Z</dcterms:created>
  <dcterms:modified xsi:type="dcterms:W3CDTF">2013-02-03T14:24:20Z</dcterms:modified>
</cp:coreProperties>
</file>